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s\Projects\2023_XBQ_Hamaker\2_Resultats\Elether\CarnotExe\examples\Quater_W_MeOH_HAc_KOH\"/>
    </mc:Choice>
  </mc:AlternateContent>
  <xr:revisionPtr revIDLastSave="0" documentId="13_ncr:1_{139D32E2-B88A-40EE-8642-D7EEBE8028AA}" xr6:coauthVersionLast="47" xr6:coauthVersionMax="47" xr10:uidLastSave="{00000000-0000-0000-0000-000000000000}"/>
  <bookViews>
    <workbookView xWindow="-108" yWindow="-108" windowWidth="23256" windowHeight="12576" activeTab="1" xr2:uid="{3E51BFA9-AFA2-4EE3-B9B7-578E7B27F5CC}"/>
  </bookViews>
  <sheets>
    <sheet name="Params" sheetId="11" r:id="rId1"/>
    <sheet name="Fig" sheetId="9" r:id="rId2"/>
    <sheet name="Carnot" sheetId="6" r:id="rId3"/>
    <sheet name="323.15K" sheetId="1" r:id="rId4"/>
    <sheet name="HAC" sheetId="3" r:id="rId5"/>
    <sheet name="+KOH" sheetId="5" r:id="rId6"/>
    <sheet name="SaltFree" sheetId="7" r:id="rId7"/>
    <sheet name="vsKOH" sheetId="2" r:id="rId8"/>
    <sheet name="Exp_Detherm" sheetId="10" r:id="rId9"/>
    <sheet name="Data" sheetId="12" r:id="rId10"/>
  </sheets>
  <externalReferences>
    <externalReference r:id="rId11"/>
  </externalReferences>
  <definedNames>
    <definedName name="_CTVL0014dc53433de0342798b5635c6ce6cd899" localSheetId="9">Data!$M$5</definedName>
    <definedName name="_CTVL001693e0a11ec0d4cf487da1b48cbb2d65e" localSheetId="9">Data!$M$10</definedName>
    <definedName name="_CTVL0017a71183e4b0b490faa7ee640d0000501" localSheetId="9">Data!$M$7</definedName>
    <definedName name="_CTVL001c96d692099a5482d91cae042f1e91919" localSheetId="9">Data!$M$9</definedName>
    <definedName name="_xlnm._FilterDatabase" localSheetId="5" hidden="1">'+KOH'!$A$3:$L$35</definedName>
    <definedName name="_xlnm._FilterDatabase" localSheetId="4" hidden="1">HAC!$B$1:$J$35</definedName>
    <definedName name="_xlnm._FilterDatabase" localSheetId="6" hidden="1">SaltFree!$A$3:$L$35</definedName>
    <definedName name="pkgname" localSheetId="8">[1]analyse_JC!#REF!</definedName>
    <definedName name="pkgname">[1]analyse_JC!#REF!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Fig!$AS$26</definedName>
    <definedName name="solver_typ" localSheetId="1" hidden="1">1</definedName>
    <definedName name="solver_val" localSheetId="1" hidden="1">0</definedName>
    <definedName name="solver_ver" localSheetId="1" hidden="1">3</definedName>
    <definedName name="_xlnm.Print_Area" localSheetId="0">Params!$B$2:$K$10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1" i="6" l="1"/>
  <c r="L112" i="6"/>
  <c r="L113" i="6"/>
  <c r="L114" i="6"/>
  <c r="L115" i="6"/>
  <c r="L116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AB52" i="1" l="1"/>
  <c r="AB34" i="1"/>
  <c r="AB33" i="1"/>
  <c r="AB14" i="1"/>
  <c r="AB23" i="1"/>
  <c r="AB24" i="1"/>
  <c r="AB25" i="1"/>
  <c r="AB26" i="1"/>
  <c r="AB38" i="1"/>
  <c r="AB39" i="1"/>
  <c r="AB48" i="1"/>
  <c r="AB49" i="1"/>
  <c r="AB50" i="1"/>
  <c r="AB51" i="1"/>
  <c r="AB60" i="1"/>
  <c r="AB3" i="1"/>
  <c r="AB11" i="1"/>
  <c r="AB12" i="1"/>
  <c r="AB13" i="1"/>
  <c r="AB27" i="1"/>
  <c r="AB41" i="1"/>
  <c r="AB53" i="1"/>
  <c r="AB4" i="1"/>
  <c r="AB5" i="1"/>
  <c r="AB6" i="1"/>
  <c r="AB7" i="1"/>
  <c r="AB8" i="1"/>
  <c r="AB9" i="1"/>
  <c r="AB10" i="1"/>
  <c r="AB15" i="1"/>
  <c r="AB16" i="1"/>
  <c r="AB17" i="1"/>
  <c r="AB18" i="1"/>
  <c r="AB19" i="1"/>
  <c r="AB20" i="1"/>
  <c r="AB21" i="1"/>
  <c r="AB22" i="1"/>
  <c r="AB28" i="1"/>
  <c r="AB29" i="1"/>
  <c r="AB30" i="1"/>
  <c r="AB31" i="1"/>
  <c r="AB32" i="1"/>
  <c r="AB35" i="1"/>
  <c r="AB36" i="1"/>
  <c r="AB37" i="1"/>
  <c r="AB40" i="1"/>
  <c r="AB42" i="1"/>
  <c r="AB43" i="1"/>
  <c r="AB44" i="1"/>
  <c r="AB45" i="1"/>
  <c r="AB46" i="1"/>
  <c r="AB47" i="1"/>
  <c r="AB54" i="1"/>
  <c r="AB55" i="1"/>
  <c r="AB56" i="1"/>
  <c r="AB57" i="1"/>
  <c r="AB58" i="1"/>
  <c r="AB59" i="1"/>
  <c r="W60" i="1"/>
  <c r="W59" i="1"/>
  <c r="L60" i="1"/>
  <c r="Y60" i="1" s="1"/>
  <c r="N60" i="1"/>
  <c r="O60" i="1"/>
  <c r="P60" i="1"/>
  <c r="Q60" i="1"/>
  <c r="K60" i="1"/>
  <c r="I60" i="1"/>
  <c r="J60" i="1"/>
  <c r="L59" i="1"/>
  <c r="Y59" i="1" s="1"/>
  <c r="Q56" i="1"/>
  <c r="Q57" i="1"/>
  <c r="Q58" i="1"/>
  <c r="Q59" i="1"/>
  <c r="K59" i="1"/>
  <c r="N59" i="1"/>
  <c r="O59" i="1"/>
  <c r="P59" i="1"/>
  <c r="I59" i="1"/>
  <c r="J59" i="1"/>
  <c r="N33" i="1" l="1"/>
  <c r="O33" i="1"/>
  <c r="P33" i="1"/>
  <c r="Q33" i="1"/>
  <c r="W33" i="1"/>
  <c r="N34" i="1"/>
  <c r="O34" i="1"/>
  <c r="P34" i="1"/>
  <c r="Q34" i="1"/>
  <c r="W34" i="1"/>
  <c r="L33" i="1"/>
  <c r="Y33" i="1" s="1"/>
  <c r="L34" i="1"/>
  <c r="Y34" i="1" s="1"/>
  <c r="K33" i="1"/>
  <c r="K34" i="1"/>
  <c r="I33" i="1"/>
  <c r="J33" i="1"/>
  <c r="I34" i="1"/>
  <c r="J34" i="1"/>
  <c r="Z70" i="10"/>
  <c r="Z71" i="10"/>
  <c r="Z72" i="10"/>
  <c r="Z73" i="10"/>
  <c r="Z74" i="10"/>
  <c r="Z75" i="10"/>
  <c r="Z76" i="10"/>
  <c r="Z77" i="10"/>
  <c r="Z78" i="10"/>
  <c r="Z79" i="10"/>
  <c r="Z69" i="10"/>
  <c r="Y69" i="10"/>
  <c r="Y70" i="10"/>
  <c r="Y71" i="10"/>
  <c r="Y72" i="10"/>
  <c r="Y73" i="10"/>
  <c r="Y74" i="10"/>
  <c r="Y75" i="10"/>
  <c r="Y76" i="10"/>
  <c r="Y77" i="10"/>
  <c r="Y78" i="10"/>
  <c r="Y79" i="10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28" i="9"/>
  <c r="AN13" i="10"/>
  <c r="AN14" i="10"/>
  <c r="AN15" i="10"/>
  <c r="AN16" i="10"/>
  <c r="AN17" i="10"/>
  <c r="AN18" i="10"/>
  <c r="AN19" i="10"/>
  <c r="AN20" i="10"/>
  <c r="AN21" i="10"/>
  <c r="AN22" i="10"/>
  <c r="AN23" i="10"/>
  <c r="AN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12" i="10"/>
  <c r="L96" i="6"/>
  <c r="AB61" i="10"/>
  <c r="AB51" i="10"/>
  <c r="AB52" i="10"/>
  <c r="AB53" i="10"/>
  <c r="AB54" i="10"/>
  <c r="AB55" i="10"/>
  <c r="AB56" i="10"/>
  <c r="AB57" i="10"/>
  <c r="AB58" i="10"/>
  <c r="AB59" i="10"/>
  <c r="AB60" i="10"/>
  <c r="AB50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31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X28" i="10"/>
  <c r="I28" i="10"/>
  <c r="X27" i="10"/>
  <c r="I27" i="10"/>
  <c r="X26" i="10"/>
  <c r="I26" i="10"/>
  <c r="X25" i="10"/>
  <c r="I25" i="10"/>
  <c r="X24" i="10"/>
  <c r="I24" i="10"/>
  <c r="X23" i="10"/>
  <c r="I23" i="10"/>
  <c r="X22" i="10"/>
  <c r="I22" i="10"/>
  <c r="X21" i="10"/>
  <c r="I21" i="10"/>
  <c r="X20" i="10"/>
  <c r="I20" i="10"/>
  <c r="X19" i="10"/>
  <c r="I19" i="10"/>
  <c r="X18" i="10"/>
  <c r="I18" i="10"/>
  <c r="W17" i="10"/>
  <c r="X17" i="10" s="1"/>
  <c r="Y17" i="10" s="1"/>
  <c r="I17" i="10"/>
  <c r="I16" i="10"/>
  <c r="I15" i="10"/>
  <c r="I14" i="10"/>
  <c r="I13" i="10"/>
  <c r="I12" i="10"/>
  <c r="I11" i="10"/>
  <c r="Y27" i="10" l="1"/>
  <c r="Y28" i="10"/>
  <c r="Y21" i="10"/>
  <c r="Y18" i="10"/>
  <c r="Y22" i="10"/>
  <c r="Y26" i="10"/>
  <c r="Y25" i="10"/>
  <c r="Y19" i="10"/>
  <c r="Y23" i="10"/>
  <c r="Y20" i="10"/>
  <c r="Y24" i="10"/>
  <c r="H142" i="6" l="1"/>
  <c r="G142" i="6"/>
  <c r="F142" i="6"/>
  <c r="C142" i="6"/>
  <c r="B142" i="6"/>
  <c r="D142" i="6" s="1"/>
  <c r="H141" i="6"/>
  <c r="G141" i="6"/>
  <c r="F141" i="6"/>
  <c r="C141" i="6"/>
  <c r="B141" i="6"/>
  <c r="D141" i="6" s="1"/>
  <c r="H140" i="6"/>
  <c r="G140" i="6"/>
  <c r="F140" i="6"/>
  <c r="C140" i="6"/>
  <c r="B140" i="6"/>
  <c r="D140" i="6" s="1"/>
  <c r="H139" i="6"/>
  <c r="G139" i="6"/>
  <c r="F139" i="6"/>
  <c r="C139" i="6"/>
  <c r="B139" i="6"/>
  <c r="D139" i="6" s="1"/>
  <c r="H138" i="6"/>
  <c r="G138" i="6"/>
  <c r="F138" i="6"/>
  <c r="C138" i="6"/>
  <c r="B138" i="6"/>
  <c r="D138" i="6" s="1"/>
  <c r="H137" i="6"/>
  <c r="G137" i="6"/>
  <c r="F137" i="6"/>
  <c r="C137" i="6"/>
  <c r="B137" i="6"/>
  <c r="D137" i="6" s="1"/>
  <c r="H136" i="6"/>
  <c r="G136" i="6"/>
  <c r="F136" i="6"/>
  <c r="C136" i="6"/>
  <c r="B136" i="6"/>
  <c r="D136" i="6" s="1"/>
  <c r="H135" i="6"/>
  <c r="G135" i="6"/>
  <c r="F135" i="6"/>
  <c r="C135" i="6"/>
  <c r="B135" i="6"/>
  <c r="D135" i="6" s="1"/>
  <c r="H134" i="6"/>
  <c r="G134" i="6"/>
  <c r="F134" i="6"/>
  <c r="C134" i="6"/>
  <c r="B134" i="6"/>
  <c r="D134" i="6" s="1"/>
  <c r="H133" i="6"/>
  <c r="G133" i="6"/>
  <c r="F133" i="6"/>
  <c r="C133" i="6"/>
  <c r="B133" i="6"/>
  <c r="D133" i="6" s="1"/>
  <c r="H132" i="6"/>
  <c r="G132" i="6"/>
  <c r="F132" i="6"/>
  <c r="C132" i="6"/>
  <c r="B132" i="6"/>
  <c r="D132" i="6" s="1"/>
  <c r="H131" i="6"/>
  <c r="G131" i="6"/>
  <c r="F131" i="6"/>
  <c r="C131" i="6"/>
  <c r="B131" i="6"/>
  <c r="D131" i="6" s="1"/>
  <c r="H130" i="6"/>
  <c r="G130" i="6"/>
  <c r="F130" i="6"/>
  <c r="C130" i="6"/>
  <c r="B130" i="6"/>
  <c r="D130" i="6" s="1"/>
  <c r="H129" i="6"/>
  <c r="G129" i="6"/>
  <c r="F129" i="6"/>
  <c r="C129" i="6"/>
  <c r="B129" i="6"/>
  <c r="D129" i="6" s="1"/>
  <c r="H128" i="6"/>
  <c r="G128" i="6"/>
  <c r="F128" i="6"/>
  <c r="C128" i="6"/>
  <c r="B128" i="6"/>
  <c r="D128" i="6" s="1"/>
  <c r="H127" i="6"/>
  <c r="G127" i="6"/>
  <c r="F127" i="6"/>
  <c r="C127" i="6"/>
  <c r="B127" i="6"/>
  <c r="D127" i="6" s="1"/>
  <c r="H126" i="6"/>
  <c r="G126" i="6"/>
  <c r="F126" i="6"/>
  <c r="C126" i="6"/>
  <c r="B126" i="6"/>
  <c r="D126" i="6" s="1"/>
  <c r="H125" i="6"/>
  <c r="G125" i="6"/>
  <c r="F125" i="6"/>
  <c r="C125" i="6"/>
  <c r="B125" i="6"/>
  <c r="D125" i="6" s="1"/>
  <c r="H124" i="6"/>
  <c r="G124" i="6"/>
  <c r="F124" i="6"/>
  <c r="C124" i="6"/>
  <c r="B124" i="6"/>
  <c r="D124" i="6" s="1"/>
  <c r="I123" i="6"/>
  <c r="I124" i="6" s="1"/>
  <c r="I125" i="6" s="1"/>
  <c r="I126" i="6" s="1"/>
  <c r="I127" i="6" s="1"/>
  <c r="I128" i="6" s="1"/>
  <c r="I129" i="6" s="1"/>
  <c r="I130" i="6" s="1"/>
  <c r="I131" i="6" s="1"/>
  <c r="I132" i="6" s="1"/>
  <c r="I133" i="6" s="1"/>
  <c r="I134" i="6" s="1"/>
  <c r="I135" i="6" s="1"/>
  <c r="I136" i="6" s="1"/>
  <c r="I137" i="6" s="1"/>
  <c r="I138" i="6" s="1"/>
  <c r="I139" i="6" s="1"/>
  <c r="I140" i="6" s="1"/>
  <c r="I141" i="6" s="1"/>
  <c r="I142" i="6" s="1"/>
  <c r="H123" i="6"/>
  <c r="G123" i="6"/>
  <c r="F123" i="6"/>
  <c r="C123" i="6"/>
  <c r="B123" i="6"/>
  <c r="D123" i="6" s="1"/>
  <c r="F122" i="6"/>
  <c r="C122" i="6"/>
  <c r="B122" i="6"/>
  <c r="D122" i="6" s="1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I97" i="6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115" i="6" s="1"/>
  <c r="I116" i="6" s="1"/>
  <c r="H116" i="6"/>
  <c r="G116" i="6"/>
  <c r="F116" i="6"/>
  <c r="C116" i="6"/>
  <c r="B116" i="6"/>
  <c r="D116" i="6" s="1"/>
  <c r="H115" i="6"/>
  <c r="G115" i="6"/>
  <c r="F115" i="6"/>
  <c r="C115" i="6"/>
  <c r="B115" i="6"/>
  <c r="D115" i="6" s="1"/>
  <c r="H114" i="6"/>
  <c r="G114" i="6"/>
  <c r="F114" i="6"/>
  <c r="C114" i="6"/>
  <c r="B114" i="6"/>
  <c r="D114" i="6" s="1"/>
  <c r="H113" i="6"/>
  <c r="G113" i="6"/>
  <c r="F113" i="6"/>
  <c r="C113" i="6"/>
  <c r="B113" i="6"/>
  <c r="D113" i="6" s="1"/>
  <c r="H112" i="6"/>
  <c r="G112" i="6"/>
  <c r="F112" i="6"/>
  <c r="C112" i="6"/>
  <c r="B112" i="6"/>
  <c r="D112" i="6" s="1"/>
  <c r="H111" i="6"/>
  <c r="G111" i="6"/>
  <c r="F111" i="6"/>
  <c r="C111" i="6"/>
  <c r="B111" i="6"/>
  <c r="D111" i="6" s="1"/>
  <c r="H110" i="6"/>
  <c r="G110" i="6"/>
  <c r="F110" i="6"/>
  <c r="C110" i="6"/>
  <c r="B110" i="6"/>
  <c r="D110" i="6" s="1"/>
  <c r="H109" i="6"/>
  <c r="G109" i="6"/>
  <c r="F109" i="6"/>
  <c r="C109" i="6"/>
  <c r="B109" i="6"/>
  <c r="D109" i="6" s="1"/>
  <c r="H108" i="6"/>
  <c r="G108" i="6"/>
  <c r="F108" i="6"/>
  <c r="C108" i="6"/>
  <c r="B108" i="6"/>
  <c r="D108" i="6" s="1"/>
  <c r="H107" i="6"/>
  <c r="G107" i="6"/>
  <c r="F107" i="6"/>
  <c r="C107" i="6"/>
  <c r="B107" i="6"/>
  <c r="D107" i="6" s="1"/>
  <c r="H106" i="6"/>
  <c r="G106" i="6"/>
  <c r="F106" i="6"/>
  <c r="C106" i="6"/>
  <c r="B106" i="6"/>
  <c r="D106" i="6" s="1"/>
  <c r="H105" i="6"/>
  <c r="G105" i="6"/>
  <c r="F105" i="6"/>
  <c r="C105" i="6"/>
  <c r="B105" i="6"/>
  <c r="D105" i="6" s="1"/>
  <c r="H104" i="6"/>
  <c r="G104" i="6"/>
  <c r="F104" i="6"/>
  <c r="C104" i="6"/>
  <c r="B104" i="6"/>
  <c r="D104" i="6" s="1"/>
  <c r="H103" i="6"/>
  <c r="G103" i="6"/>
  <c r="F103" i="6"/>
  <c r="C103" i="6"/>
  <c r="B103" i="6"/>
  <c r="D103" i="6" s="1"/>
  <c r="H102" i="6"/>
  <c r="G102" i="6"/>
  <c r="F102" i="6"/>
  <c r="C102" i="6"/>
  <c r="B102" i="6"/>
  <c r="D102" i="6" s="1"/>
  <c r="H101" i="6"/>
  <c r="G101" i="6"/>
  <c r="F101" i="6"/>
  <c r="C101" i="6"/>
  <c r="B101" i="6"/>
  <c r="D101" i="6" s="1"/>
  <c r="H100" i="6"/>
  <c r="G100" i="6"/>
  <c r="F100" i="6"/>
  <c r="C100" i="6"/>
  <c r="B100" i="6"/>
  <c r="D100" i="6" s="1"/>
  <c r="H99" i="6"/>
  <c r="G99" i="6"/>
  <c r="F99" i="6"/>
  <c r="C99" i="6"/>
  <c r="B99" i="6"/>
  <c r="D99" i="6" s="1"/>
  <c r="H98" i="6"/>
  <c r="G98" i="6"/>
  <c r="F98" i="6"/>
  <c r="C98" i="6"/>
  <c r="B98" i="6"/>
  <c r="D98" i="6" s="1"/>
  <c r="H97" i="6"/>
  <c r="G97" i="6"/>
  <c r="F97" i="6"/>
  <c r="C97" i="6"/>
  <c r="B97" i="6"/>
  <c r="D97" i="6" s="1"/>
  <c r="F96" i="6"/>
  <c r="C96" i="6"/>
  <c r="B96" i="6"/>
  <c r="D96" i="6" s="1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G91" i="6"/>
  <c r="F91" i="6"/>
  <c r="C91" i="6"/>
  <c r="B91" i="6"/>
  <c r="D91" i="6" s="1"/>
  <c r="G90" i="6"/>
  <c r="F90" i="6"/>
  <c r="C90" i="6"/>
  <c r="B90" i="6"/>
  <c r="D90" i="6" s="1"/>
  <c r="G89" i="6"/>
  <c r="F89" i="6"/>
  <c r="C89" i="6"/>
  <c r="B89" i="6"/>
  <c r="D89" i="6" s="1"/>
  <c r="G88" i="6"/>
  <c r="F88" i="6"/>
  <c r="C88" i="6"/>
  <c r="B88" i="6"/>
  <c r="D88" i="6" s="1"/>
  <c r="G87" i="6"/>
  <c r="F87" i="6"/>
  <c r="C87" i="6"/>
  <c r="B87" i="6"/>
  <c r="D87" i="6" s="1"/>
  <c r="G86" i="6"/>
  <c r="F86" i="6"/>
  <c r="C86" i="6"/>
  <c r="B86" i="6"/>
  <c r="D86" i="6" s="1"/>
  <c r="G85" i="6"/>
  <c r="F85" i="6"/>
  <c r="C85" i="6"/>
  <c r="B85" i="6"/>
  <c r="D85" i="6" s="1"/>
  <c r="G84" i="6"/>
  <c r="F84" i="6"/>
  <c r="C84" i="6"/>
  <c r="B84" i="6"/>
  <c r="D84" i="6" s="1"/>
  <c r="G83" i="6"/>
  <c r="F83" i="6"/>
  <c r="C83" i="6"/>
  <c r="B83" i="6"/>
  <c r="D83" i="6" s="1"/>
  <c r="G82" i="6"/>
  <c r="F82" i="6"/>
  <c r="C82" i="6"/>
  <c r="B82" i="6"/>
  <c r="D82" i="6" s="1"/>
  <c r="G81" i="6"/>
  <c r="F81" i="6"/>
  <c r="C81" i="6"/>
  <c r="B81" i="6"/>
  <c r="D81" i="6" s="1"/>
  <c r="G80" i="6"/>
  <c r="F80" i="6"/>
  <c r="C80" i="6"/>
  <c r="B80" i="6"/>
  <c r="D80" i="6" s="1"/>
  <c r="G79" i="6"/>
  <c r="F79" i="6"/>
  <c r="C79" i="6"/>
  <c r="B79" i="6"/>
  <c r="D79" i="6" s="1"/>
  <c r="G78" i="6"/>
  <c r="F78" i="6"/>
  <c r="C78" i="6"/>
  <c r="B78" i="6"/>
  <c r="D78" i="6" s="1"/>
  <c r="G77" i="6"/>
  <c r="F77" i="6"/>
  <c r="C77" i="6"/>
  <c r="B77" i="6"/>
  <c r="D77" i="6" s="1"/>
  <c r="G76" i="6"/>
  <c r="F76" i="6"/>
  <c r="C76" i="6"/>
  <c r="B76" i="6"/>
  <c r="D76" i="6" s="1"/>
  <c r="G75" i="6"/>
  <c r="F75" i="6"/>
  <c r="C75" i="6"/>
  <c r="B75" i="6"/>
  <c r="D75" i="6" s="1"/>
  <c r="G74" i="6"/>
  <c r="F74" i="6"/>
  <c r="C74" i="6"/>
  <c r="B74" i="6"/>
  <c r="D74" i="6" s="1"/>
  <c r="G73" i="6"/>
  <c r="F73" i="6"/>
  <c r="C73" i="6"/>
  <c r="B73" i="6"/>
  <c r="D73" i="6" s="1"/>
  <c r="I72" i="6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G72" i="6"/>
  <c r="F72" i="6"/>
  <c r="C72" i="6"/>
  <c r="B72" i="6"/>
  <c r="D72" i="6" s="1"/>
  <c r="F71" i="6"/>
  <c r="C71" i="6"/>
  <c r="B71" i="6"/>
  <c r="D71" i="6" s="1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51" i="6"/>
  <c r="M4" i="7"/>
  <c r="M8" i="7"/>
  <c r="M5" i="7"/>
  <c r="M9" i="7"/>
  <c r="M6" i="7"/>
  <c r="M7" i="7"/>
  <c r="M10" i="7"/>
  <c r="M11" i="7"/>
  <c r="M12" i="7"/>
  <c r="M13" i="7"/>
  <c r="M14" i="7"/>
  <c r="M15" i="7"/>
  <c r="M17" i="7"/>
  <c r="M16" i="7"/>
  <c r="M18" i="7"/>
  <c r="M19" i="7"/>
  <c r="M20" i="7"/>
  <c r="M22" i="7"/>
  <c r="M23" i="7"/>
  <c r="M21" i="7"/>
  <c r="M24" i="7"/>
  <c r="M25" i="7"/>
  <c r="M26" i="7"/>
  <c r="M27" i="7"/>
  <c r="M28" i="7"/>
  <c r="M29" i="7"/>
  <c r="M30" i="7"/>
  <c r="M31" i="7"/>
  <c r="M32" i="7"/>
  <c r="M33" i="7"/>
  <c r="M34" i="7"/>
  <c r="M35" i="7"/>
  <c r="M3" i="7"/>
  <c r="L35" i="7"/>
  <c r="K35" i="7"/>
  <c r="I35" i="7"/>
  <c r="A35" i="7"/>
  <c r="L34" i="7"/>
  <c r="K34" i="7"/>
  <c r="I34" i="7"/>
  <c r="A34" i="7"/>
  <c r="L33" i="7"/>
  <c r="K33" i="7"/>
  <c r="I33" i="7"/>
  <c r="A33" i="7"/>
  <c r="L32" i="7"/>
  <c r="K32" i="7"/>
  <c r="I32" i="7"/>
  <c r="A32" i="7"/>
  <c r="L31" i="7"/>
  <c r="K31" i="7"/>
  <c r="I31" i="7"/>
  <c r="A31" i="7"/>
  <c r="L30" i="7"/>
  <c r="K30" i="7"/>
  <c r="I30" i="7"/>
  <c r="A30" i="7"/>
  <c r="L29" i="7"/>
  <c r="K29" i="7"/>
  <c r="I29" i="7"/>
  <c r="A29" i="7"/>
  <c r="L28" i="7"/>
  <c r="K28" i="7"/>
  <c r="I28" i="7"/>
  <c r="A28" i="7"/>
  <c r="L27" i="7"/>
  <c r="K27" i="7"/>
  <c r="I27" i="7"/>
  <c r="A27" i="7"/>
  <c r="L26" i="7"/>
  <c r="K26" i="7"/>
  <c r="I26" i="7"/>
  <c r="A26" i="7"/>
  <c r="L25" i="7"/>
  <c r="K25" i="7"/>
  <c r="I25" i="7"/>
  <c r="A25" i="7"/>
  <c r="L24" i="7"/>
  <c r="K24" i="7"/>
  <c r="I24" i="7"/>
  <c r="A24" i="7"/>
  <c r="L21" i="7"/>
  <c r="K21" i="7"/>
  <c r="I21" i="7"/>
  <c r="A21" i="7"/>
  <c r="L23" i="7"/>
  <c r="K23" i="7"/>
  <c r="I23" i="7"/>
  <c r="A23" i="7"/>
  <c r="L22" i="7"/>
  <c r="K22" i="7"/>
  <c r="I22" i="7"/>
  <c r="A22" i="7"/>
  <c r="L20" i="7"/>
  <c r="K20" i="7"/>
  <c r="I20" i="7"/>
  <c r="A20" i="7"/>
  <c r="L19" i="7"/>
  <c r="K19" i="7"/>
  <c r="I19" i="7"/>
  <c r="A19" i="7"/>
  <c r="L18" i="7"/>
  <c r="K18" i="7"/>
  <c r="I18" i="7"/>
  <c r="A18" i="7"/>
  <c r="L16" i="7"/>
  <c r="K16" i="7"/>
  <c r="I16" i="7"/>
  <c r="A16" i="7"/>
  <c r="L17" i="7"/>
  <c r="K17" i="7"/>
  <c r="I17" i="7"/>
  <c r="A17" i="7"/>
  <c r="L15" i="7"/>
  <c r="K15" i="7"/>
  <c r="I15" i="7"/>
  <c r="A15" i="7"/>
  <c r="L14" i="7"/>
  <c r="K14" i="7"/>
  <c r="I14" i="7"/>
  <c r="A14" i="7"/>
  <c r="L13" i="7"/>
  <c r="K13" i="7"/>
  <c r="I13" i="7"/>
  <c r="A13" i="7"/>
  <c r="L12" i="7"/>
  <c r="K12" i="7"/>
  <c r="I12" i="7"/>
  <c r="A12" i="7"/>
  <c r="L11" i="7"/>
  <c r="K11" i="7"/>
  <c r="I11" i="7"/>
  <c r="A11" i="7"/>
  <c r="L10" i="7"/>
  <c r="K10" i="7"/>
  <c r="I10" i="7"/>
  <c r="A10" i="7"/>
  <c r="L7" i="7"/>
  <c r="K7" i="7"/>
  <c r="I7" i="7"/>
  <c r="A7" i="7"/>
  <c r="L6" i="7"/>
  <c r="K6" i="7"/>
  <c r="I6" i="7"/>
  <c r="A6" i="7"/>
  <c r="L9" i="7"/>
  <c r="K9" i="7"/>
  <c r="I9" i="7"/>
  <c r="A9" i="7"/>
  <c r="L5" i="7"/>
  <c r="K5" i="7"/>
  <c r="I5" i="7"/>
  <c r="A5" i="7"/>
  <c r="L8" i="7"/>
  <c r="K8" i="7"/>
  <c r="I8" i="7"/>
  <c r="A8" i="7"/>
  <c r="L4" i="7"/>
  <c r="K4" i="7"/>
  <c r="I4" i="7"/>
  <c r="A4" i="7"/>
  <c r="L3" i="7"/>
  <c r="K3" i="7"/>
  <c r="I3" i="7"/>
  <c r="A3" i="7"/>
  <c r="L3" i="5"/>
  <c r="L27" i="5"/>
  <c r="L28" i="5"/>
  <c r="L29" i="5"/>
  <c r="L30" i="5"/>
  <c r="L31" i="5"/>
  <c r="L32" i="5"/>
  <c r="L17" i="5"/>
  <c r="L4" i="5"/>
  <c r="L6" i="5"/>
  <c r="L33" i="5"/>
  <c r="L23" i="5"/>
  <c r="L8" i="5"/>
  <c r="L34" i="5"/>
  <c r="L9" i="5"/>
  <c r="L35" i="5"/>
  <c r="L21" i="5"/>
  <c r="L22" i="5"/>
  <c r="L24" i="5"/>
  <c r="L25" i="5"/>
  <c r="L16" i="5"/>
  <c r="L18" i="5"/>
  <c r="L19" i="5"/>
  <c r="L20" i="5"/>
  <c r="L12" i="5"/>
  <c r="L13" i="5"/>
  <c r="L14" i="5"/>
  <c r="L15" i="5"/>
  <c r="L5" i="5"/>
  <c r="L7" i="5"/>
  <c r="L10" i="5"/>
  <c r="L11" i="5"/>
  <c r="L26" i="5"/>
  <c r="K66" i="6" l="1"/>
  <c r="I66" i="6"/>
  <c r="D66" i="6"/>
  <c r="A66" i="6"/>
  <c r="C66" i="6" s="1"/>
  <c r="K65" i="6"/>
  <c r="I65" i="6"/>
  <c r="D65" i="6"/>
  <c r="A65" i="6"/>
  <c r="C65" i="6" s="1"/>
  <c r="K64" i="6"/>
  <c r="I64" i="6"/>
  <c r="E64" i="6"/>
  <c r="E65" i="6" s="1"/>
  <c r="E66" i="6" s="1"/>
  <c r="D64" i="6"/>
  <c r="A64" i="6"/>
  <c r="C64" i="6" s="1"/>
  <c r="K63" i="6"/>
  <c r="I63" i="6"/>
  <c r="D63" i="6"/>
  <c r="A63" i="6"/>
  <c r="C63" i="6" s="1"/>
  <c r="K62" i="6"/>
  <c r="I62" i="6"/>
  <c r="D62" i="6"/>
  <c r="A62" i="6"/>
  <c r="C62" i="6" s="1"/>
  <c r="K61" i="6"/>
  <c r="I61" i="6"/>
  <c r="D61" i="6"/>
  <c r="A61" i="6"/>
  <c r="C61" i="6" s="1"/>
  <c r="K60" i="6"/>
  <c r="I60" i="6"/>
  <c r="D60" i="6"/>
  <c r="A60" i="6"/>
  <c r="C60" i="6" s="1"/>
  <c r="K59" i="6"/>
  <c r="I59" i="6"/>
  <c r="D59" i="6"/>
  <c r="A59" i="6"/>
  <c r="C59" i="6" s="1"/>
  <c r="K58" i="6"/>
  <c r="I58" i="6"/>
  <c r="D58" i="6"/>
  <c r="A58" i="6"/>
  <c r="C58" i="6" s="1"/>
  <c r="K57" i="6"/>
  <c r="I57" i="6"/>
  <c r="D57" i="6"/>
  <c r="A57" i="6"/>
  <c r="C57" i="6" s="1"/>
  <c r="K56" i="6"/>
  <c r="I56" i="6"/>
  <c r="D56" i="6"/>
  <c r="A56" i="6"/>
  <c r="C56" i="6" s="1"/>
  <c r="K55" i="6"/>
  <c r="I55" i="6"/>
  <c r="D55" i="6"/>
  <c r="A55" i="6"/>
  <c r="C55" i="6" s="1"/>
  <c r="K54" i="6"/>
  <c r="I54" i="6"/>
  <c r="D54" i="6"/>
  <c r="A54" i="6"/>
  <c r="C54" i="6" s="1"/>
  <c r="K53" i="6"/>
  <c r="I53" i="6"/>
  <c r="D53" i="6"/>
  <c r="A53" i="6"/>
  <c r="C53" i="6" s="1"/>
  <c r="K52" i="6"/>
  <c r="I52" i="6"/>
  <c r="E52" i="6"/>
  <c r="E53" i="6" s="1"/>
  <c r="E54" i="6" s="1"/>
  <c r="E55" i="6" s="1"/>
  <c r="E56" i="6" s="1"/>
  <c r="E57" i="6" s="1"/>
  <c r="E58" i="6" s="1"/>
  <c r="E59" i="6" s="1"/>
  <c r="E60" i="6" s="1"/>
  <c r="E61" i="6" s="1"/>
  <c r="D52" i="6"/>
  <c r="A52" i="6"/>
  <c r="C52" i="6" s="1"/>
  <c r="K51" i="6"/>
  <c r="I51" i="6"/>
  <c r="D51" i="6"/>
  <c r="A51" i="6"/>
  <c r="C51" i="6" s="1"/>
  <c r="L47" i="6"/>
  <c r="A47" i="6"/>
  <c r="L46" i="6"/>
  <c r="A46" i="6"/>
  <c r="L45" i="6"/>
  <c r="A45" i="6"/>
  <c r="L44" i="6"/>
  <c r="A44" i="6"/>
  <c r="L43" i="6"/>
  <c r="A43" i="6"/>
  <c r="L42" i="6"/>
  <c r="A42" i="6"/>
  <c r="L41" i="6"/>
  <c r="A41" i="6"/>
  <c r="L40" i="6"/>
  <c r="A40" i="6"/>
  <c r="L39" i="6"/>
  <c r="A39" i="6"/>
  <c r="L38" i="6"/>
  <c r="A38" i="6"/>
  <c r="L37" i="6"/>
  <c r="A37" i="6"/>
  <c r="L36" i="6"/>
  <c r="A36" i="6"/>
  <c r="L35" i="6"/>
  <c r="A35" i="6"/>
  <c r="L34" i="6"/>
  <c r="A34" i="6"/>
  <c r="L33" i="6"/>
  <c r="A33" i="6"/>
  <c r="L32" i="6"/>
  <c r="A32" i="6"/>
  <c r="L31" i="6"/>
  <c r="A31" i="6"/>
  <c r="L30" i="6"/>
  <c r="A30" i="6"/>
  <c r="L29" i="6"/>
  <c r="A29" i="6"/>
  <c r="L28" i="6"/>
  <c r="H28" i="6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A28" i="6"/>
  <c r="L27" i="6"/>
  <c r="A27" i="6"/>
  <c r="Q26" i="6"/>
  <c r="P26" i="6"/>
  <c r="L26" i="6"/>
  <c r="K26" i="6"/>
  <c r="G26" i="6"/>
  <c r="F26" i="6"/>
  <c r="E26" i="6"/>
  <c r="D26" i="6"/>
  <c r="C26" i="6"/>
  <c r="B26" i="6"/>
  <c r="A26" i="6"/>
  <c r="L22" i="6"/>
  <c r="G22" i="6"/>
  <c r="F22" i="6"/>
  <c r="C22" i="6"/>
  <c r="B22" i="6"/>
  <c r="B47" i="6" s="1"/>
  <c r="L21" i="6"/>
  <c r="G21" i="6"/>
  <c r="F21" i="6"/>
  <c r="C21" i="6"/>
  <c r="B21" i="6"/>
  <c r="D21" i="6" s="1"/>
  <c r="L20" i="6"/>
  <c r="G20" i="6"/>
  <c r="F20" i="6"/>
  <c r="C20" i="6"/>
  <c r="B20" i="6"/>
  <c r="D20" i="6" s="1"/>
  <c r="L19" i="6"/>
  <c r="G19" i="6"/>
  <c r="F19" i="6"/>
  <c r="C19" i="6"/>
  <c r="B19" i="6"/>
  <c r="D19" i="6" s="1"/>
  <c r="L18" i="6"/>
  <c r="G18" i="6"/>
  <c r="F18" i="6"/>
  <c r="C18" i="6"/>
  <c r="B18" i="6"/>
  <c r="B43" i="6" s="1"/>
  <c r="L17" i="6"/>
  <c r="G17" i="6"/>
  <c r="F17" i="6"/>
  <c r="C17" i="6"/>
  <c r="B17" i="6"/>
  <c r="B42" i="6" s="1"/>
  <c r="L16" i="6"/>
  <c r="G16" i="6"/>
  <c r="F16" i="6"/>
  <c r="C16" i="6"/>
  <c r="B16" i="6"/>
  <c r="B41" i="6" s="1"/>
  <c r="L15" i="6"/>
  <c r="G15" i="6"/>
  <c r="F15" i="6"/>
  <c r="C15" i="6"/>
  <c r="B15" i="6"/>
  <c r="D15" i="6" s="1"/>
  <c r="L14" i="6"/>
  <c r="G14" i="6"/>
  <c r="F14" i="6"/>
  <c r="C14" i="6"/>
  <c r="B14" i="6"/>
  <c r="B39" i="6" s="1"/>
  <c r="L13" i="6"/>
  <c r="G13" i="6"/>
  <c r="F13" i="6"/>
  <c r="C13" i="6"/>
  <c r="B13" i="6"/>
  <c r="B38" i="6" s="1"/>
  <c r="L12" i="6"/>
  <c r="G12" i="6"/>
  <c r="F12" i="6"/>
  <c r="C12" i="6"/>
  <c r="B12" i="6"/>
  <c r="B37" i="6" s="1"/>
  <c r="L11" i="6"/>
  <c r="G11" i="6"/>
  <c r="F11" i="6"/>
  <c r="C11" i="6"/>
  <c r="B11" i="6"/>
  <c r="B36" i="6" s="1"/>
  <c r="L10" i="6"/>
  <c r="G10" i="6"/>
  <c r="F10" i="6"/>
  <c r="C10" i="6"/>
  <c r="B10" i="6"/>
  <c r="B35" i="6" s="1"/>
  <c r="L9" i="6"/>
  <c r="G9" i="6"/>
  <c r="F9" i="6"/>
  <c r="C9" i="6"/>
  <c r="B9" i="6"/>
  <c r="D9" i="6" s="1"/>
  <c r="L8" i="6"/>
  <c r="G8" i="6"/>
  <c r="F8" i="6"/>
  <c r="C8" i="6"/>
  <c r="B8" i="6"/>
  <c r="D8" i="6" s="1"/>
  <c r="L7" i="6"/>
  <c r="G7" i="6"/>
  <c r="F7" i="6"/>
  <c r="C7" i="6"/>
  <c r="B7" i="6"/>
  <c r="B32" i="6" s="1"/>
  <c r="L6" i="6"/>
  <c r="G6" i="6"/>
  <c r="F6" i="6"/>
  <c r="C6" i="6"/>
  <c r="B6" i="6"/>
  <c r="B31" i="6" s="1"/>
  <c r="L5" i="6"/>
  <c r="G5" i="6"/>
  <c r="F5" i="6"/>
  <c r="C5" i="6"/>
  <c r="B5" i="6"/>
  <c r="B30" i="6" s="1"/>
  <c r="L4" i="6"/>
  <c r="G4" i="6"/>
  <c r="F4" i="6"/>
  <c r="C4" i="6"/>
  <c r="B4" i="6"/>
  <c r="B29" i="6" s="1"/>
  <c r="L3" i="6"/>
  <c r="H3" i="6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G3" i="6"/>
  <c r="F3" i="6"/>
  <c r="C3" i="6"/>
  <c r="B3" i="6"/>
  <c r="D3" i="6" s="1"/>
  <c r="L2" i="6"/>
  <c r="F2" i="6"/>
  <c r="C2" i="6"/>
  <c r="B2" i="6"/>
  <c r="B27" i="6" s="1"/>
  <c r="B28" i="6" l="1"/>
  <c r="E28" i="6" s="1"/>
  <c r="D28" i="6" s="1"/>
  <c r="D5" i="6"/>
  <c r="B40" i="6"/>
  <c r="E40" i="6" s="1"/>
  <c r="C40" i="6" s="1"/>
  <c r="F25" i="6"/>
  <c r="D11" i="6"/>
  <c r="D10" i="6"/>
  <c r="D22" i="6"/>
  <c r="D17" i="6"/>
  <c r="B33" i="6"/>
  <c r="E33" i="6" s="1"/>
  <c r="D33" i="6" s="1"/>
  <c r="D6" i="6"/>
  <c r="B45" i="6"/>
  <c r="E45" i="6" s="1"/>
  <c r="D45" i="6" s="1"/>
  <c r="D18" i="6"/>
  <c r="E42" i="6"/>
  <c r="C42" i="6" s="1"/>
  <c r="E47" i="6"/>
  <c r="D47" i="6" s="1"/>
  <c r="E32" i="6"/>
  <c r="D32" i="6" s="1"/>
  <c r="E31" i="6"/>
  <c r="D31" i="6" s="1"/>
  <c r="E29" i="6"/>
  <c r="D29" i="6" s="1"/>
  <c r="E37" i="6"/>
  <c r="D37" i="6" s="1"/>
  <c r="E38" i="6"/>
  <c r="C38" i="6" s="1"/>
  <c r="E36" i="6"/>
  <c r="D36" i="6" s="1"/>
  <c r="E43" i="6"/>
  <c r="D43" i="6" s="1"/>
  <c r="E41" i="6"/>
  <c r="C41" i="6" s="1"/>
  <c r="E30" i="6"/>
  <c r="C30" i="6" s="1"/>
  <c r="E35" i="6"/>
  <c r="C35" i="6" s="1"/>
  <c r="E39" i="6"/>
  <c r="E27" i="6"/>
  <c r="C27" i="6" s="1"/>
  <c r="D7" i="6"/>
  <c r="D14" i="6"/>
  <c r="D2" i="6"/>
  <c r="D4" i="6"/>
  <c r="D16" i="6"/>
  <c r="B44" i="6"/>
  <c r="E44" i="6" s="1"/>
  <c r="D13" i="6"/>
  <c r="B34" i="6"/>
  <c r="E34" i="6" s="1"/>
  <c r="B46" i="6"/>
  <c r="E46" i="6" s="1"/>
  <c r="D12" i="6"/>
  <c r="K11" i="5"/>
  <c r="I11" i="5"/>
  <c r="A11" i="5"/>
  <c r="K10" i="5"/>
  <c r="I10" i="5"/>
  <c r="A10" i="5"/>
  <c r="K7" i="5"/>
  <c r="I7" i="5"/>
  <c r="A7" i="5"/>
  <c r="K5" i="5"/>
  <c r="I5" i="5"/>
  <c r="A5" i="5"/>
  <c r="K15" i="5"/>
  <c r="I15" i="5"/>
  <c r="A15" i="5"/>
  <c r="K14" i="5"/>
  <c r="I14" i="5"/>
  <c r="A14" i="5"/>
  <c r="K13" i="5"/>
  <c r="I13" i="5"/>
  <c r="A13" i="5"/>
  <c r="K12" i="5"/>
  <c r="I12" i="5"/>
  <c r="A12" i="5"/>
  <c r="K20" i="5"/>
  <c r="I20" i="5"/>
  <c r="A20" i="5"/>
  <c r="K19" i="5"/>
  <c r="I19" i="5"/>
  <c r="A19" i="5"/>
  <c r="K18" i="5"/>
  <c r="I18" i="5"/>
  <c r="A18" i="5"/>
  <c r="K16" i="5"/>
  <c r="I16" i="5"/>
  <c r="A16" i="5"/>
  <c r="K25" i="5"/>
  <c r="I25" i="5"/>
  <c r="A25" i="5"/>
  <c r="K24" i="5"/>
  <c r="I24" i="5"/>
  <c r="A24" i="5"/>
  <c r="K22" i="5"/>
  <c r="I22" i="5"/>
  <c r="A22" i="5"/>
  <c r="K21" i="5"/>
  <c r="I21" i="5"/>
  <c r="A21" i="5"/>
  <c r="K35" i="5"/>
  <c r="I35" i="5"/>
  <c r="A35" i="5"/>
  <c r="K9" i="5"/>
  <c r="I9" i="5"/>
  <c r="A9" i="5"/>
  <c r="K34" i="5"/>
  <c r="I34" i="5"/>
  <c r="A34" i="5"/>
  <c r="K8" i="5"/>
  <c r="I8" i="5"/>
  <c r="A8" i="5"/>
  <c r="K23" i="5"/>
  <c r="I23" i="5"/>
  <c r="A23" i="5"/>
  <c r="K33" i="5"/>
  <c r="I33" i="5"/>
  <c r="A33" i="5"/>
  <c r="K6" i="5"/>
  <c r="I6" i="5"/>
  <c r="A6" i="5"/>
  <c r="K4" i="5"/>
  <c r="I4" i="5"/>
  <c r="A4" i="5"/>
  <c r="K17" i="5"/>
  <c r="I17" i="5"/>
  <c r="A17" i="5"/>
  <c r="K32" i="5"/>
  <c r="I32" i="5"/>
  <c r="A32" i="5"/>
  <c r="K31" i="5"/>
  <c r="I31" i="5"/>
  <c r="A31" i="5"/>
  <c r="K30" i="5"/>
  <c r="I30" i="5"/>
  <c r="A30" i="5"/>
  <c r="K29" i="5"/>
  <c r="I29" i="5"/>
  <c r="A29" i="5"/>
  <c r="K28" i="5"/>
  <c r="I28" i="5"/>
  <c r="A28" i="5"/>
  <c r="K27" i="5"/>
  <c r="I27" i="5"/>
  <c r="A27" i="5"/>
  <c r="K3" i="5"/>
  <c r="I3" i="5"/>
  <c r="A3" i="5"/>
  <c r="K26" i="5"/>
  <c r="I26" i="5"/>
  <c r="A26" i="5"/>
  <c r="C47" i="6" l="1"/>
  <c r="C32" i="6"/>
  <c r="D38" i="6"/>
  <c r="C45" i="6"/>
  <c r="D41" i="6"/>
  <c r="C31" i="6"/>
  <c r="C33" i="6"/>
  <c r="D35" i="6"/>
  <c r="D30" i="6"/>
  <c r="C29" i="6"/>
  <c r="C37" i="6"/>
  <c r="D40" i="6"/>
  <c r="C43" i="6"/>
  <c r="C28" i="6"/>
  <c r="C36" i="6"/>
  <c r="D42" i="6"/>
  <c r="C44" i="6"/>
  <c r="D44" i="6"/>
  <c r="D27" i="6"/>
  <c r="D46" i="6"/>
  <c r="C46" i="6"/>
  <c r="C39" i="6"/>
  <c r="D39" i="6"/>
  <c r="D34" i="6"/>
  <c r="C34" i="6"/>
  <c r="K3" i="3" l="1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" i="3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2" i="3"/>
  <c r="L20" i="3"/>
  <c r="L21" i="3"/>
  <c r="L23" i="3"/>
  <c r="L25" i="3"/>
  <c r="L24" i="3"/>
  <c r="L26" i="3"/>
  <c r="L27" i="3"/>
  <c r="L31" i="3"/>
  <c r="L30" i="3"/>
  <c r="L29" i="3"/>
  <c r="L28" i="3"/>
  <c r="L35" i="3"/>
  <c r="L32" i="3"/>
  <c r="L33" i="3"/>
  <c r="L34" i="3"/>
  <c r="L3" i="3"/>
  <c r="L16" i="2" l="1"/>
  <c r="Y16" i="2" s="1"/>
  <c r="L17" i="2"/>
  <c r="Y17" i="2" s="1"/>
  <c r="L18" i="2"/>
  <c r="L19" i="2"/>
  <c r="L20" i="2"/>
  <c r="L21" i="2"/>
  <c r="L22" i="2"/>
  <c r="L23" i="2"/>
  <c r="L24" i="2"/>
  <c r="L25" i="2"/>
  <c r="L26" i="2"/>
  <c r="L30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" i="2"/>
  <c r="Q3" i="2"/>
  <c r="P4" i="2"/>
  <c r="Q4" i="2"/>
  <c r="P5" i="2"/>
  <c r="Q5" i="2"/>
  <c r="P6" i="2"/>
  <c r="Q6" i="2"/>
  <c r="P7" i="2"/>
  <c r="Q7" i="2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3" i="1"/>
  <c r="AM4" i="1"/>
  <c r="AM5" i="1"/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N4" i="1"/>
  <c r="O4" i="1"/>
  <c r="W4" i="1"/>
  <c r="N5" i="1"/>
  <c r="O5" i="1"/>
  <c r="W5" i="1"/>
  <c r="N6" i="1"/>
  <c r="O6" i="1"/>
  <c r="W6" i="1"/>
  <c r="N7" i="1"/>
  <c r="O7" i="1"/>
  <c r="W7" i="1"/>
  <c r="N8" i="1"/>
  <c r="O8" i="1"/>
  <c r="W8" i="1"/>
  <c r="N9" i="1"/>
  <c r="O9" i="1"/>
  <c r="W9" i="1"/>
  <c r="N10" i="1"/>
  <c r="O10" i="1"/>
  <c r="W10" i="1"/>
  <c r="N11" i="1"/>
  <c r="O11" i="1"/>
  <c r="W11" i="1"/>
  <c r="N12" i="1"/>
  <c r="O12" i="1"/>
  <c r="W12" i="1"/>
  <c r="N13" i="1"/>
  <c r="O13" i="1"/>
  <c r="W13" i="1"/>
  <c r="N14" i="1"/>
  <c r="O14" i="1"/>
  <c r="W14" i="1"/>
  <c r="N15" i="1"/>
  <c r="O15" i="1"/>
  <c r="W15" i="1"/>
  <c r="N16" i="1"/>
  <c r="O16" i="1"/>
  <c r="W16" i="1"/>
  <c r="N17" i="1"/>
  <c r="O17" i="1"/>
  <c r="W17" i="1"/>
  <c r="N18" i="1"/>
  <c r="O18" i="1"/>
  <c r="W18" i="1"/>
  <c r="N19" i="1"/>
  <c r="O19" i="1"/>
  <c r="W19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3" i="1"/>
  <c r="J3" i="1"/>
  <c r="K3" i="1"/>
  <c r="I18" i="1"/>
  <c r="J18" i="1"/>
  <c r="K18" i="1"/>
  <c r="N3" i="1"/>
  <c r="O3" i="1"/>
  <c r="W3" i="1"/>
  <c r="I19" i="1"/>
  <c r="J19" i="1"/>
  <c r="K19" i="1"/>
  <c r="Q55" i="1" l="1"/>
  <c r="N42" i="1"/>
  <c r="O42" i="1"/>
  <c r="W42" i="1"/>
  <c r="N40" i="1"/>
  <c r="O40" i="1"/>
  <c r="W40" i="1"/>
  <c r="N39" i="1"/>
  <c r="O39" i="1"/>
  <c r="W39" i="1"/>
  <c r="N37" i="1"/>
  <c r="O37" i="1"/>
  <c r="W37" i="1"/>
  <c r="I42" i="1"/>
  <c r="J42" i="1"/>
  <c r="K42" i="1"/>
  <c r="L42" i="1"/>
  <c r="Y42" i="1" s="1"/>
  <c r="I40" i="1"/>
  <c r="J40" i="1"/>
  <c r="K40" i="1"/>
  <c r="L40" i="1"/>
  <c r="Y40" i="1" s="1"/>
  <c r="I39" i="1"/>
  <c r="J39" i="1"/>
  <c r="K39" i="1"/>
  <c r="L39" i="1"/>
  <c r="Y39" i="1" s="1"/>
  <c r="I37" i="1"/>
  <c r="J37" i="1"/>
  <c r="K37" i="1"/>
  <c r="L37" i="1"/>
  <c r="Y37" i="1" s="1"/>
  <c r="Y43" i="2" l="1"/>
  <c r="AO37" i="2"/>
  <c r="AO41" i="2"/>
  <c r="AO40" i="2"/>
  <c r="AO39" i="2"/>
  <c r="AO38" i="2"/>
  <c r="K41" i="2"/>
  <c r="K40" i="2"/>
  <c r="K39" i="2"/>
  <c r="K38" i="2"/>
  <c r="K37" i="2"/>
  <c r="AA38" i="2"/>
  <c r="AA39" i="2"/>
  <c r="AA40" i="2"/>
  <c r="AA41" i="2"/>
  <c r="AA37" i="2"/>
  <c r="Y41" i="2"/>
  <c r="W41" i="2"/>
  <c r="Q41" i="2"/>
  <c r="P41" i="2"/>
  <c r="O41" i="2"/>
  <c r="N41" i="2"/>
  <c r="Y40" i="2"/>
  <c r="W40" i="2"/>
  <c r="Q40" i="2"/>
  <c r="P40" i="2"/>
  <c r="O40" i="2"/>
  <c r="N40" i="2"/>
  <c r="Y39" i="2"/>
  <c r="W39" i="2"/>
  <c r="Q39" i="2"/>
  <c r="P39" i="2"/>
  <c r="O39" i="2"/>
  <c r="N39" i="2"/>
  <c r="Y38" i="2"/>
  <c r="W38" i="2"/>
  <c r="Q38" i="2"/>
  <c r="P38" i="2"/>
  <c r="O38" i="2"/>
  <c r="N38" i="2"/>
  <c r="Y37" i="2"/>
  <c r="W37" i="2"/>
  <c r="D37" i="2"/>
  <c r="Q37" i="2" s="1"/>
  <c r="O37" i="2" l="1"/>
  <c r="N37" i="2"/>
  <c r="P37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5" i="2"/>
  <c r="K13" i="2"/>
  <c r="K7" i="2"/>
  <c r="K14" i="2"/>
  <c r="K15" i="2"/>
  <c r="L15" i="2"/>
  <c r="Y15" i="2" s="1"/>
  <c r="L14" i="2"/>
  <c r="Y14" i="2" s="1"/>
  <c r="W5" i="2"/>
  <c r="O5" i="2"/>
  <c r="N5" i="2"/>
  <c r="L5" i="2"/>
  <c r="Y5" i="2" s="1"/>
  <c r="K5" i="2"/>
  <c r="W12" i="2"/>
  <c r="O12" i="2"/>
  <c r="N12" i="2"/>
  <c r="L12" i="2"/>
  <c r="Y12" i="2" s="1"/>
  <c r="K12" i="2"/>
  <c r="W11" i="2"/>
  <c r="O11" i="2"/>
  <c r="N11" i="2"/>
  <c r="L11" i="2"/>
  <c r="Y11" i="2" s="1"/>
  <c r="K11" i="2"/>
  <c r="W29" i="2"/>
  <c r="O29" i="2"/>
  <c r="N29" i="2"/>
  <c r="L29" i="2"/>
  <c r="Y29" i="2" s="1"/>
  <c r="K29" i="2"/>
  <c r="W22" i="2"/>
  <c r="O22" i="2"/>
  <c r="N22" i="2"/>
  <c r="Y22" i="2"/>
  <c r="K22" i="2"/>
  <c r="W14" i="2"/>
  <c r="O14" i="2"/>
  <c r="N14" i="2"/>
  <c r="W6" i="2"/>
  <c r="O6" i="2"/>
  <c r="N6" i="2"/>
  <c r="L6" i="2"/>
  <c r="Y6" i="2" s="1"/>
  <c r="K6" i="2"/>
  <c r="W35" i="2"/>
  <c r="O35" i="2"/>
  <c r="N35" i="2"/>
  <c r="L35" i="2"/>
  <c r="Y35" i="2" s="1"/>
  <c r="K35" i="2"/>
  <c r="W15" i="2"/>
  <c r="O15" i="2"/>
  <c r="N15" i="2"/>
  <c r="W3" i="2"/>
  <c r="O3" i="2"/>
  <c r="N3" i="2"/>
  <c r="L3" i="2"/>
  <c r="Y3" i="2" s="1"/>
  <c r="K3" i="2"/>
  <c r="W34" i="2"/>
  <c r="O34" i="2"/>
  <c r="N34" i="2"/>
  <c r="L34" i="2"/>
  <c r="Y34" i="2" s="1"/>
  <c r="K34" i="2"/>
  <c r="W23" i="2"/>
  <c r="O23" i="2"/>
  <c r="N23" i="2"/>
  <c r="Y23" i="2"/>
  <c r="K23" i="2"/>
  <c r="W21" i="2"/>
  <c r="O21" i="2"/>
  <c r="N21" i="2"/>
  <c r="Y21" i="2"/>
  <c r="K21" i="2"/>
  <c r="W10" i="2"/>
  <c r="O10" i="2"/>
  <c r="N10" i="2"/>
  <c r="L10" i="2"/>
  <c r="Y10" i="2" s="1"/>
  <c r="K10" i="2"/>
  <c r="W28" i="2"/>
  <c r="O28" i="2"/>
  <c r="N28" i="2"/>
  <c r="L28" i="2"/>
  <c r="Y28" i="2" s="1"/>
  <c r="K28" i="2"/>
  <c r="W13" i="2"/>
  <c r="O13" i="2"/>
  <c r="N13" i="2"/>
  <c r="L13" i="2"/>
  <c r="Y13" i="2" s="1"/>
  <c r="W33" i="2"/>
  <c r="O33" i="2"/>
  <c r="N33" i="2"/>
  <c r="L33" i="2"/>
  <c r="Y33" i="2" s="1"/>
  <c r="K33" i="2"/>
  <c r="W27" i="2"/>
  <c r="O27" i="2"/>
  <c r="N27" i="2"/>
  <c r="L27" i="2"/>
  <c r="Y27" i="2" s="1"/>
  <c r="K27" i="2"/>
  <c r="W9" i="2"/>
  <c r="O9" i="2"/>
  <c r="N9" i="2"/>
  <c r="L9" i="2"/>
  <c r="Y9" i="2" s="1"/>
  <c r="K9" i="2"/>
  <c r="W20" i="2"/>
  <c r="O20" i="2"/>
  <c r="N20" i="2"/>
  <c r="Y20" i="2"/>
  <c r="K20" i="2"/>
  <c r="W32" i="2"/>
  <c r="O32" i="2"/>
  <c r="N32" i="2"/>
  <c r="L32" i="2"/>
  <c r="Y32" i="2" s="1"/>
  <c r="K32" i="2"/>
  <c r="W8" i="2"/>
  <c r="Q8" i="2"/>
  <c r="P8" i="2"/>
  <c r="O8" i="2"/>
  <c r="N8" i="2"/>
  <c r="L8" i="2"/>
  <c r="Y8" i="2" s="1"/>
  <c r="K8" i="2"/>
  <c r="W19" i="2"/>
  <c r="O19" i="2"/>
  <c r="N19" i="2"/>
  <c r="Y19" i="2"/>
  <c r="K19" i="2"/>
  <c r="W26" i="2"/>
  <c r="O26" i="2"/>
  <c r="N26" i="2"/>
  <c r="Y26" i="2"/>
  <c r="K26" i="2"/>
  <c r="W25" i="2"/>
  <c r="O25" i="2"/>
  <c r="N25" i="2"/>
  <c r="Y25" i="2"/>
  <c r="K25" i="2"/>
  <c r="W18" i="2"/>
  <c r="O18" i="2"/>
  <c r="N18" i="2"/>
  <c r="Y18" i="2"/>
  <c r="K18" i="2"/>
  <c r="W7" i="2"/>
  <c r="O7" i="2"/>
  <c r="N7" i="2"/>
  <c r="L7" i="2"/>
  <c r="Y7" i="2" s="1"/>
  <c r="W31" i="2"/>
  <c r="O31" i="2"/>
  <c r="N31" i="2"/>
  <c r="L31" i="2"/>
  <c r="Y31" i="2" s="1"/>
  <c r="K31" i="2"/>
  <c r="W30" i="2"/>
  <c r="O30" i="2"/>
  <c r="N30" i="2"/>
  <c r="Y30" i="2"/>
  <c r="W24" i="2"/>
  <c r="O24" i="2"/>
  <c r="N24" i="2"/>
  <c r="Y24" i="2"/>
  <c r="W17" i="2"/>
  <c r="O17" i="2"/>
  <c r="N17" i="2"/>
  <c r="W16" i="2"/>
  <c r="O16" i="2"/>
  <c r="N16" i="2"/>
  <c r="W4" i="2"/>
  <c r="O4" i="2"/>
  <c r="N4" i="2"/>
  <c r="L4" i="2"/>
  <c r="Y4" i="2" s="1"/>
  <c r="K4" i="2"/>
  <c r="K22" i="1"/>
  <c r="K21" i="1"/>
  <c r="K23" i="1"/>
  <c r="K24" i="1"/>
  <c r="K58" i="1"/>
  <c r="K55" i="1"/>
  <c r="K56" i="1"/>
  <c r="K57" i="1"/>
  <c r="K54" i="1"/>
  <c r="K53" i="1"/>
  <c r="K52" i="1"/>
  <c r="K51" i="1"/>
  <c r="K48" i="1"/>
  <c r="K47" i="1"/>
  <c r="K49" i="1"/>
  <c r="K50" i="1"/>
  <c r="K32" i="1"/>
  <c r="K43" i="1"/>
  <c r="K45" i="1"/>
  <c r="K44" i="1"/>
  <c r="K36" i="1"/>
  <c r="K46" i="1"/>
  <c r="K25" i="1"/>
  <c r="K29" i="1"/>
  <c r="K41" i="1"/>
  <c r="K27" i="1"/>
  <c r="K28" i="1"/>
  <c r="K35" i="1"/>
  <c r="K38" i="1"/>
  <c r="K30" i="1"/>
  <c r="K31" i="1"/>
  <c r="K26" i="1"/>
  <c r="K20" i="1"/>
  <c r="AB6" i="2" l="1"/>
  <c r="AB29" i="2"/>
  <c r="AB14" i="2"/>
  <c r="AB12" i="2"/>
  <c r="AB8" i="2"/>
  <c r="AB5" i="2"/>
  <c r="AB35" i="2"/>
  <c r="AB19" i="2"/>
  <c r="AB24" i="2"/>
  <c r="AB11" i="2"/>
  <c r="AB17" i="2"/>
  <c r="AB22" i="2"/>
  <c r="AB16" i="2"/>
  <c r="AB32" i="2"/>
  <c r="AB9" i="2"/>
  <c r="AB33" i="2"/>
  <c r="AB28" i="2"/>
  <c r="AB21" i="2"/>
  <c r="AB34" i="2"/>
  <c r="AB7" i="2"/>
  <c r="AB30" i="2"/>
  <c r="AB4" i="2"/>
  <c r="AB20" i="2"/>
  <c r="AB27" i="2"/>
  <c r="AB13" i="2"/>
  <c r="AB10" i="2"/>
  <c r="AB23" i="2"/>
  <c r="AB15" i="2"/>
  <c r="AB26" i="2"/>
  <c r="AB18" i="2"/>
  <c r="AB31" i="2"/>
  <c r="AB3" i="2"/>
  <c r="AB25" i="2"/>
  <c r="I25" i="1"/>
  <c r="J25" i="1"/>
  <c r="I26" i="1"/>
  <c r="J26" i="1"/>
  <c r="I27" i="1"/>
  <c r="J27" i="1"/>
  <c r="I31" i="1"/>
  <c r="J31" i="1"/>
  <c r="I30" i="1"/>
  <c r="J30" i="1"/>
  <c r="I45" i="1"/>
  <c r="J45" i="1"/>
  <c r="I47" i="1"/>
  <c r="J47" i="1"/>
  <c r="I52" i="1"/>
  <c r="J52" i="1"/>
  <c r="I55" i="1"/>
  <c r="J55" i="1"/>
  <c r="I22" i="1"/>
  <c r="J22" i="1"/>
  <c r="I32" i="1"/>
  <c r="J32" i="1"/>
  <c r="I28" i="1"/>
  <c r="J28" i="1"/>
  <c r="I21" i="1"/>
  <c r="J21" i="1"/>
  <c r="I29" i="1"/>
  <c r="J29" i="1"/>
  <c r="I23" i="1"/>
  <c r="J23" i="1"/>
  <c r="I48" i="1"/>
  <c r="J48" i="1"/>
  <c r="I53" i="1"/>
  <c r="J53" i="1"/>
  <c r="I56" i="1"/>
  <c r="J56" i="1"/>
  <c r="I35" i="1"/>
  <c r="J35" i="1"/>
  <c r="I44" i="1"/>
  <c r="J44" i="1"/>
  <c r="I49" i="1"/>
  <c r="J49" i="1"/>
  <c r="I54" i="1"/>
  <c r="J54" i="1"/>
  <c r="I57" i="1"/>
  <c r="J57" i="1"/>
  <c r="I38" i="1"/>
  <c r="J38" i="1"/>
  <c r="I43" i="1"/>
  <c r="J43" i="1"/>
  <c r="I36" i="1"/>
  <c r="J36" i="1"/>
  <c r="I24" i="1"/>
  <c r="J24" i="1"/>
  <c r="I58" i="1"/>
  <c r="J58" i="1"/>
  <c r="I46" i="1"/>
  <c r="J46" i="1"/>
  <c r="I50" i="1"/>
  <c r="J50" i="1"/>
  <c r="I51" i="1"/>
  <c r="J51" i="1"/>
  <c r="I41" i="1"/>
  <c r="J41" i="1"/>
  <c r="J20" i="1"/>
  <c r="I20" i="1"/>
  <c r="W45" i="1"/>
  <c r="W47" i="1"/>
  <c r="W52" i="1"/>
  <c r="W55" i="1"/>
  <c r="W35" i="1"/>
  <c r="W44" i="1"/>
  <c r="W48" i="1"/>
  <c r="W53" i="1"/>
  <c r="W56" i="1"/>
  <c r="W38" i="1"/>
  <c r="W43" i="1"/>
  <c r="W49" i="1"/>
  <c r="W54" i="1"/>
  <c r="W57" i="1"/>
  <c r="W41" i="1"/>
  <c r="W46" i="1"/>
  <c r="W50" i="1"/>
  <c r="W51" i="1"/>
  <c r="W58" i="1"/>
  <c r="W22" i="1"/>
  <c r="W21" i="1"/>
  <c r="W23" i="1"/>
  <c r="W24" i="1"/>
  <c r="W30" i="1"/>
  <c r="W32" i="1"/>
  <c r="W29" i="1"/>
  <c r="W36" i="1"/>
  <c r="W20" i="1"/>
  <c r="W25" i="1"/>
  <c r="W26" i="1"/>
  <c r="W27" i="1"/>
  <c r="W28" i="1"/>
  <c r="L45" i="1"/>
  <c r="Y45" i="1" s="1"/>
  <c r="L47" i="1"/>
  <c r="Y47" i="1" s="1"/>
  <c r="L52" i="1"/>
  <c r="Y52" i="1" s="1"/>
  <c r="L55" i="1"/>
  <c r="Y55" i="1" s="1"/>
  <c r="L35" i="1"/>
  <c r="Y35" i="1" s="1"/>
  <c r="L44" i="1"/>
  <c r="Y44" i="1" s="1"/>
  <c r="L48" i="1"/>
  <c r="Y48" i="1" s="1"/>
  <c r="L53" i="1"/>
  <c r="Y53" i="1" s="1"/>
  <c r="L56" i="1"/>
  <c r="Y56" i="1" s="1"/>
  <c r="L38" i="1"/>
  <c r="Y38" i="1" s="1"/>
  <c r="L43" i="1"/>
  <c r="Y43" i="1" s="1"/>
  <c r="L49" i="1"/>
  <c r="Y49" i="1" s="1"/>
  <c r="L54" i="1"/>
  <c r="Y54" i="1" s="1"/>
  <c r="L57" i="1"/>
  <c r="Y57" i="1" s="1"/>
  <c r="L41" i="1"/>
  <c r="Y41" i="1" s="1"/>
  <c r="L46" i="1"/>
  <c r="Y46" i="1" s="1"/>
  <c r="L50" i="1"/>
  <c r="Y50" i="1" s="1"/>
  <c r="L51" i="1"/>
  <c r="Y51" i="1" s="1"/>
  <c r="L58" i="1"/>
  <c r="Y58" i="1" s="1"/>
  <c r="L22" i="1"/>
  <c r="Y22" i="1" s="1"/>
  <c r="L21" i="1"/>
  <c r="Y21" i="1" s="1"/>
  <c r="L23" i="1"/>
  <c r="Y23" i="1" s="1"/>
  <c r="L24" i="1"/>
  <c r="Y24" i="1" s="1"/>
  <c r="L30" i="1"/>
  <c r="Y30" i="1" s="1"/>
  <c r="L32" i="1"/>
  <c r="L29" i="1"/>
  <c r="Y29" i="1" s="1"/>
  <c r="L36" i="1"/>
  <c r="Y36" i="1" s="1"/>
  <c r="L20" i="1"/>
  <c r="Y20" i="1" s="1"/>
  <c r="L25" i="1"/>
  <c r="Y25" i="1" s="1"/>
  <c r="L26" i="1"/>
  <c r="Y26" i="1" s="1"/>
  <c r="L27" i="1"/>
  <c r="Y27" i="1" s="1"/>
  <c r="L28" i="1"/>
  <c r="Y28" i="1" s="1"/>
  <c r="L31" i="1"/>
  <c r="Y31" i="1" s="1"/>
  <c r="W31" i="1"/>
  <c r="O22" i="1"/>
  <c r="N22" i="1"/>
  <c r="O28" i="1"/>
  <c r="N28" i="1"/>
  <c r="O27" i="1"/>
  <c r="N27" i="1"/>
  <c r="O26" i="1"/>
  <c r="N26" i="1"/>
  <c r="O25" i="1"/>
  <c r="N25" i="1"/>
  <c r="O20" i="1"/>
  <c r="N20" i="1"/>
  <c r="N32" i="1"/>
  <c r="O30" i="1"/>
  <c r="N30" i="1"/>
  <c r="O24" i="1"/>
  <c r="N24" i="1"/>
  <c r="O23" i="1"/>
  <c r="N23" i="1"/>
  <c r="O21" i="1"/>
  <c r="N21" i="1"/>
  <c r="P58" i="1"/>
  <c r="O58" i="1"/>
  <c r="N58" i="1"/>
  <c r="Q51" i="1"/>
  <c r="P51" i="1"/>
  <c r="O51" i="1"/>
  <c r="N51" i="1"/>
  <c r="Q50" i="1"/>
  <c r="P50" i="1"/>
  <c r="O50" i="1"/>
  <c r="N50" i="1"/>
  <c r="Q46" i="1"/>
  <c r="P46" i="1"/>
  <c r="O46" i="1"/>
  <c r="N46" i="1"/>
  <c r="O41" i="1"/>
  <c r="N41" i="1"/>
  <c r="P57" i="1"/>
  <c r="O57" i="1"/>
  <c r="N57" i="1"/>
  <c r="Q54" i="1"/>
  <c r="P54" i="1"/>
  <c r="O54" i="1"/>
  <c r="N54" i="1"/>
  <c r="Q49" i="1"/>
  <c r="P49" i="1"/>
  <c r="O49" i="1"/>
  <c r="N49" i="1"/>
  <c r="Q43" i="1"/>
  <c r="P43" i="1"/>
  <c r="O43" i="1"/>
  <c r="N43" i="1"/>
  <c r="O38" i="1"/>
  <c r="N38" i="1"/>
  <c r="P56" i="1"/>
  <c r="O56" i="1"/>
  <c r="N56" i="1"/>
  <c r="Q53" i="1"/>
  <c r="P53" i="1"/>
  <c r="O53" i="1"/>
  <c r="N53" i="1"/>
  <c r="Q48" i="1"/>
  <c r="P48" i="1"/>
  <c r="O48" i="1"/>
  <c r="N48" i="1"/>
  <c r="Q44" i="1"/>
  <c r="P44" i="1"/>
  <c r="O44" i="1"/>
  <c r="N44" i="1"/>
  <c r="O35" i="1"/>
  <c r="N35" i="1"/>
  <c r="P55" i="1"/>
  <c r="O55" i="1"/>
  <c r="N55" i="1"/>
  <c r="Q52" i="1"/>
  <c r="P52" i="1"/>
  <c r="O52" i="1"/>
  <c r="N52" i="1"/>
  <c r="Q47" i="1"/>
  <c r="P47" i="1"/>
  <c r="O47" i="1"/>
  <c r="N47" i="1"/>
  <c r="Q45" i="1"/>
  <c r="P45" i="1"/>
  <c r="O45" i="1"/>
  <c r="N45" i="1"/>
  <c r="O31" i="1"/>
  <c r="N31" i="1"/>
  <c r="Y32" i="1" l="1"/>
  <c r="N36" i="1"/>
  <c r="N29" i="1"/>
  <c r="O29" i="1"/>
  <c r="O32" i="1"/>
  <c r="O36" i="1"/>
</calcChain>
</file>

<file path=xl/sharedStrings.xml><?xml version="1.0" encoding="utf-8"?>
<sst xmlns="http://schemas.openxmlformats.org/spreadsheetml/2006/main" count="839" uniqueCount="253">
  <si>
    <t>mélange</t>
  </si>
  <si>
    <t>Methanol</t>
  </si>
  <si>
    <t>eau</t>
  </si>
  <si>
    <t>Hac</t>
  </si>
  <si>
    <t>KOH</t>
  </si>
  <si>
    <t>B</t>
  </si>
  <si>
    <t>A</t>
  </si>
  <si>
    <t>1B</t>
  </si>
  <si>
    <t>2B</t>
  </si>
  <si>
    <t>3B</t>
  </si>
  <si>
    <t>4B</t>
  </si>
  <si>
    <t>5B</t>
  </si>
  <si>
    <t>6B</t>
  </si>
  <si>
    <t>7B</t>
  </si>
  <si>
    <t>8B</t>
  </si>
  <si>
    <t>10B</t>
  </si>
  <si>
    <t>11B</t>
  </si>
  <si>
    <t>12B</t>
  </si>
  <si>
    <t>13B</t>
  </si>
  <si>
    <t>14B</t>
  </si>
  <si>
    <t>meoh</t>
  </si>
  <si>
    <t>w</t>
  </si>
  <si>
    <t>data / Pa</t>
  </si>
  <si>
    <t>calc /Pa</t>
  </si>
  <si>
    <t>Kac</t>
  </si>
  <si>
    <t>H3O+</t>
  </si>
  <si>
    <t>K+</t>
  </si>
  <si>
    <t>OH-</t>
  </si>
  <si>
    <t>Ac-</t>
  </si>
  <si>
    <t>XIL</t>
  </si>
  <si>
    <t>PRESS</t>
  </si>
  <si>
    <t>KOH/(HAC+KOH)</t>
  </si>
  <si>
    <t>Ionic strength</t>
  </si>
  <si>
    <t>DDB-ELE:2015-Mar/9402</t>
  </si>
  <si>
    <t>15B</t>
  </si>
  <si>
    <t>16B</t>
  </si>
  <si>
    <t>17B</t>
  </si>
  <si>
    <t>18B</t>
  </si>
  <si>
    <t>DIPPR</t>
  </si>
  <si>
    <t>DDB-VLE:2007-MAY/16302</t>
  </si>
  <si>
    <t>R16</t>
  </si>
  <si>
    <t>MeOH</t>
  </si>
  <si>
    <t>H2O</t>
  </si>
  <si>
    <t>T / K</t>
  </si>
  <si>
    <t>P Exp / Pa</t>
  </si>
  <si>
    <t>P Calc / Pa</t>
  </si>
  <si>
    <t>Schreckenberg</t>
  </si>
  <si>
    <t>Constant</t>
  </si>
  <si>
    <t>mol frac %</t>
  </si>
  <si>
    <t>%MeOH</t>
  </si>
  <si>
    <t>%Dev</t>
  </si>
  <si>
    <t>H2O_sf</t>
  </si>
  <si>
    <t>MeOH_sf</t>
  </si>
  <si>
    <t>KAc</t>
  </si>
  <si>
    <t>Pa</t>
  </si>
  <si>
    <t>mbar</t>
  </si>
  <si>
    <t>MW_H2O</t>
  </si>
  <si>
    <t>MW_MeOH</t>
  </si>
  <si>
    <t>9% KOH in water</t>
  </si>
  <si>
    <t>Cst</t>
  </si>
  <si>
    <t>Cst / mbar</t>
  </si>
  <si>
    <t xml:space="preserve">Schreck </t>
  </si>
  <si>
    <t>%</t>
  </si>
  <si>
    <t>K</t>
  </si>
  <si>
    <t>HAc</t>
  </si>
  <si>
    <t>Dev%  Cst</t>
  </si>
  <si>
    <t>9% KAc in water</t>
  </si>
  <si>
    <t>9% HAc in water</t>
  </si>
  <si>
    <t>SF</t>
  </si>
  <si>
    <t>System:</t>
  </si>
  <si>
    <t>methanol/water</t>
  </si>
  <si>
    <t>Component:</t>
  </si>
  <si>
    <t>methanol</t>
  </si>
  <si>
    <t>water</t>
  </si>
  <si>
    <t>CAS-No.:</t>
  </si>
  <si>
    <t>67-56-1</t>
  </si>
  <si>
    <t>7732-18-5</t>
  </si>
  <si>
    <t>Sum formula:</t>
  </si>
  <si>
    <t>CH4O</t>
  </si>
  <si>
    <t>Mol weight [g/mol]:</t>
  </si>
  <si>
    <t>temperature</t>
  </si>
  <si>
    <t>pressure</t>
  </si>
  <si>
    <t>concentration (L)</t>
  </si>
  <si>
    <t>concentration (G)</t>
  </si>
  <si>
    <t>Collection:</t>
  </si>
  <si>
    <t>UTI:</t>
  </si>
  <si>
    <t>[K]</t>
  </si>
  <si>
    <t>[bar]</t>
  </si>
  <si>
    <t>[mol/mol]</t>
  </si>
  <si>
    <t>Exp</t>
  </si>
  <si>
    <t>P mbar</t>
  </si>
  <si>
    <t>DDB-VLE</t>
  </si>
  <si>
    <t>DDB-VLE:2008-DEC/27506</t>
  </si>
  <si>
    <t>Bernatova 2006 - Bubble</t>
  </si>
  <si>
    <t>Bernatova 2006 - Dew</t>
  </si>
  <si>
    <t>25°C</t>
  </si>
  <si>
    <t>KAc molal</t>
  </si>
  <si>
    <t>bar</t>
  </si>
  <si>
    <t>W+KAc</t>
  </si>
  <si>
    <t>MeOH+KAc</t>
  </si>
  <si>
    <t>DDB-VLE:2007-MAY/3523</t>
  </si>
  <si>
    <t>McGlashan 1976 - Bubble</t>
  </si>
  <si>
    <t>McGlashan 1976 - Dew</t>
  </si>
  <si>
    <t>Kurihara 1995 - Bubble</t>
  </si>
  <si>
    <t>Kurihara 1995 - Dew</t>
  </si>
  <si>
    <t>MeOH+HAc</t>
  </si>
  <si>
    <t>P / bar</t>
  </si>
  <si>
    <t>P / mbar</t>
  </si>
  <si>
    <t>P / Pa</t>
  </si>
  <si>
    <t>W+HAc</t>
  </si>
  <si>
    <t>64-19-7</t>
  </si>
  <si>
    <t>W</t>
  </si>
  <si>
    <t>x H2O [-]</t>
  </si>
  <si>
    <t>x HAc [-]</t>
  </si>
  <si>
    <t>y H2O [-]</t>
  </si>
  <si>
    <t>y HAc [-]</t>
  </si>
  <si>
    <t>Haddad 1972</t>
  </si>
  <si>
    <t>Bernatova 2006</t>
  </si>
  <si>
    <t>p Interpolated</t>
  </si>
  <si>
    <t>x Interpolated</t>
  </si>
  <si>
    <t>xMeOH, sf</t>
  </si>
  <si>
    <t>a</t>
  </si>
  <si>
    <t>b</t>
  </si>
  <si>
    <t>c</t>
  </si>
  <si>
    <t>old</t>
  </si>
  <si>
    <t>old 2</t>
  </si>
  <si>
    <t>H3O+| Ac-</t>
  </si>
  <si>
    <t>K+ | Ac-</t>
  </si>
  <si>
    <t>K+ | OH-</t>
  </si>
  <si>
    <t>Fit Bin</t>
  </si>
  <si>
    <t>H3O+| OH-</t>
  </si>
  <si>
    <t>Aspen</t>
  </si>
  <si>
    <t>Default Aspen</t>
  </si>
  <si>
    <t>Fit (Bin+Ter)</t>
  </si>
  <si>
    <t>Fit Ter</t>
  </si>
  <si>
    <t>System</t>
  </si>
  <si>
    <t>Type</t>
  </si>
  <si>
    <t>Reference</t>
  </si>
  <si>
    <t>Salt molality / molal</t>
  </si>
  <si>
    <t>NP*</t>
  </si>
  <si>
    <t>Binary</t>
  </si>
  <si>
    <t>W + MeOH</t>
  </si>
  <si>
    <t>VLE - isotherm</t>
  </si>
  <si>
    <t>xyT</t>
  </si>
  <si>
    <t>[1], [2], [3], **</t>
  </si>
  <si>
    <t xml:space="preserve">298.15 – 413.15 </t>
  </si>
  <si>
    <t>-</t>
  </si>
  <si>
    <t>W + HAc</t>
  </si>
  <si>
    <t>[4], [5], [6], **</t>
  </si>
  <si>
    <t>298.15 – 333.15</t>
  </si>
  <si>
    <t>MeOH + HAc</t>
  </si>
  <si>
    <t>[7], [8], [9]</t>
  </si>
  <si>
    <t xml:space="preserve">298.15 – 361.49  </t>
  </si>
  <si>
    <t>0.02 - 1.79</t>
  </si>
  <si>
    <t>W + KAc</t>
  </si>
  <si>
    <t>MIAC</t>
  </si>
  <si>
    <t>[10], [11]</t>
  </si>
  <si>
    <t>0.1 - 3.5</t>
  </si>
  <si>
    <t>VLE - isobar</t>
  </si>
  <si>
    <t>xT</t>
  </si>
  <si>
    <t>[12]</t>
  </si>
  <si>
    <t>373.15 - 384.15</t>
  </si>
  <si>
    <t>0.358 - 8</t>
  </si>
  <si>
    <t>xP</t>
  </si>
  <si>
    <t>[13]</t>
  </si>
  <si>
    <t>358.15 - 378.15</t>
  </si>
  <si>
    <t>0.462 - 1.17</t>
  </si>
  <si>
    <t>0.756 - 5.26</t>
  </si>
  <si>
    <t>[14]</t>
  </si>
  <si>
    <t>373.15 - 373.15</t>
  </si>
  <si>
    <t>0.6 - 1.01325</t>
  </si>
  <si>
    <t>0 - 10</t>
  </si>
  <si>
    <t>[15]</t>
  </si>
  <si>
    <t>278.15 - 308.15</t>
  </si>
  <si>
    <t>0.0022 - 0.054</t>
  </si>
  <si>
    <t>1.133 - 24.1226</t>
  </si>
  <si>
    <t>W + KOH</t>
  </si>
  <si>
    <t>[11], [16], [17], [18], [19]</t>
  </si>
  <si>
    <t>0.001 - 20</t>
  </si>
  <si>
    <t>VLE isobar</t>
  </si>
  <si>
    <t>[20]</t>
  </si>
  <si>
    <t>373.15 - 613.15</t>
  </si>
  <si>
    <t>1.013 - 1.013</t>
  </si>
  <si>
    <t>0 - 33.443</t>
  </si>
  <si>
    <t>VLE isotherm</t>
  </si>
  <si>
    <t>[21]</t>
  </si>
  <si>
    <t>573.15 - 693.15</t>
  </si>
  <si>
    <t>4.903 - 234.4</t>
  </si>
  <si>
    <t>1.717 - 60.134</t>
  </si>
  <si>
    <t>0.496 - 1.01325</t>
  </si>
  <si>
    <t>[22]</t>
  </si>
  <si>
    <t>273.15 - 273.15</t>
  </si>
  <si>
    <t>0.0008 - 0.006</t>
  </si>
  <si>
    <t>0.995 - 31.234</t>
  </si>
  <si>
    <t>[23]</t>
  </si>
  <si>
    <t>293.15 - 298.15</t>
  </si>
  <si>
    <t>0.002 - 0.03</t>
  </si>
  <si>
    <t>1.535 - 23.809</t>
  </si>
  <si>
    <t>[24]</t>
  </si>
  <si>
    <t>298.15 - 623.15</t>
  </si>
  <si>
    <t>0.0078 - 157.6</t>
  </si>
  <si>
    <t>0.8 - 14.261</t>
  </si>
  <si>
    <t>HAc + KAc</t>
  </si>
  <si>
    <t>390.55 - 400.75</t>
  </si>
  <si>
    <t>0.05 - 1.35</t>
  </si>
  <si>
    <t xml:space="preserve">MeOH + KAc </t>
  </si>
  <si>
    <t>[25]</t>
  </si>
  <si>
    <t>338.95 - 346.95</t>
  </si>
  <si>
    <t>1.0133 - 1.0133</t>
  </si>
  <si>
    <t>1.039 - 6.23</t>
  </si>
  <si>
    <t>[26]</t>
  </si>
  <si>
    <t>298.15 - 313.15</t>
  </si>
  <si>
    <t>0.1482 - 0.3574</t>
  </si>
  <si>
    <t>0 - 2.511</t>
  </si>
  <si>
    <t>Ternary</t>
  </si>
  <si>
    <t>W + MeOH + HAc</t>
  </si>
  <si>
    <t xml:space="preserve">VLE isobar </t>
  </si>
  <si>
    <t>[27]</t>
  </si>
  <si>
    <t>341.08 - 381.64</t>
  </si>
  <si>
    <t>N/A</t>
  </si>
  <si>
    <t>[28]</t>
  </si>
  <si>
    <t>350.55 - 377.75</t>
  </si>
  <si>
    <t>W + MeOH + KAc</t>
  </si>
  <si>
    <t>338.95 - 381.95</t>
  </si>
  <si>
    <t>1.04 - 6.23</t>
  </si>
  <si>
    <t>W + MeOH + KOH</t>
  </si>
  <si>
    <t>xyP</t>
  </si>
  <si>
    <t>[29]</t>
  </si>
  <si>
    <t>298 - 308</t>
  </si>
  <si>
    <t>0.923 - 0.983</t>
  </si>
  <si>
    <t>1.47 - 7</t>
  </si>
  <si>
    <t>W + HAc + KAc</t>
  </si>
  <si>
    <t>373.55 - 398.75</t>
  </si>
  <si>
    <t>0.18 - 6.77</t>
  </si>
  <si>
    <t>[30]</t>
  </si>
  <si>
    <t>373.15 - 393.15</t>
  </si>
  <si>
    <t>1 – 3.06</t>
  </si>
  <si>
    <t>W.J. Hamer, Y.-C. Wu, Journal of Physical and Chemical Reference Data 1 (1972) 1047–1100.</t>
  </si>
  <si>
    <t>B. Li, Y. Luo, Z. Zhu, Hua Hsueh Kung Yeh Yu Kung Cheng 1 (1986) 102–110.</t>
  </si>
  <si>
    <t xml:space="preserve">R. Beyer, Characterization of binary and ternary electrolyte systems with anions of organic acids. </t>
  </si>
  <si>
    <t>E. Vercher, A.V. Orchillés, M.I. Vázquez, A. Martínez-Andreu, J. Chem. Eng. Data 49 (2004) 566–569.</t>
  </si>
  <si>
    <t>W. Kangro, A. Groeneveld, Zeitschrift für Physikalische Chemie 32 (1962) 110–126.</t>
  </si>
  <si>
    <t>P. Tomasula, G.J. Czerwienski, D. Tassios, Fluid Phase Equilibria 38 (1987) 129–153.</t>
  </si>
  <si>
    <t>[11]</t>
  </si>
  <si>
    <t>at 298.15 K</t>
  </si>
  <si>
    <t>Mashovets 1971</t>
  </si>
  <si>
    <t>W+KOH</t>
  </si>
  <si>
    <t>Mashovets 1971 8.5% KOH</t>
  </si>
  <si>
    <t>19B</t>
  </si>
  <si>
    <t>20B</t>
  </si>
  <si>
    <t>R16 New</t>
  </si>
  <si>
    <t>Literature</t>
  </si>
  <si>
    <t xml:space="preserve">    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</si>
</sst>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E+00"/>
    <numFmt numFmtId="166" formatCode="0.00000000"/>
    <numFmt numFmtId="167" formatCode="0.000"/>
    <numFmt numFmtId="168" formatCode="0.0"/>
    <numFmt numFmtId="175" formatCode="0.000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6" fillId="0" borderId="0"/>
    <xf numFmtId="0" fontId="2" fillId="0" borderId="0"/>
  </cellStyleXfs>
  <cellXfs count="30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0" borderId="4" xfId="0" applyBorder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17" fontId="0" fillId="0" borderId="0" xfId="0" applyNumberFormat="1"/>
    <xf numFmtId="0" fontId="2" fillId="2" borderId="0" xfId="0" applyFont="1" applyFill="1"/>
    <xf numFmtId="164" fontId="0" fillId="2" borderId="0" xfId="0" applyNumberFormat="1" applyFill="1"/>
    <xf numFmtId="2" fontId="0" fillId="0" borderId="1" xfId="0" applyNumberFormat="1" applyBorder="1"/>
    <xf numFmtId="2" fontId="0" fillId="0" borderId="0" xfId="0" applyNumberFormat="1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/>
    <xf numFmtId="2" fontId="0" fillId="0" borderId="0" xfId="0" applyNumberFormat="1" applyBorder="1"/>
    <xf numFmtId="0" fontId="0" fillId="2" borderId="0" xfId="0" applyFill="1" applyBorder="1"/>
    <xf numFmtId="2" fontId="0" fillId="0" borderId="5" xfId="0" applyNumberFormat="1" applyBorder="1"/>
    <xf numFmtId="2" fontId="0" fillId="2" borderId="1" xfId="0" applyNumberFormat="1" applyFill="1" applyBorder="1"/>
    <xf numFmtId="2" fontId="0" fillId="0" borderId="6" xfId="0" applyNumberFormat="1" applyBorder="1"/>
    <xf numFmtId="0" fontId="0" fillId="2" borderId="4" xfId="0" applyFill="1" applyBorder="1"/>
    <xf numFmtId="9" fontId="0" fillId="3" borderId="0" xfId="0" applyNumberFormat="1" applyFill="1"/>
    <xf numFmtId="0" fontId="2" fillId="3" borderId="0" xfId="0" applyFont="1" applyFill="1"/>
    <xf numFmtId="0" fontId="0" fillId="3" borderId="0" xfId="0" applyFill="1"/>
    <xf numFmtId="0" fontId="0" fillId="4" borderId="0" xfId="0" applyNumberFormat="1" applyFill="1"/>
    <xf numFmtId="0" fontId="0" fillId="4" borderId="0" xfId="0" applyFill="1"/>
    <xf numFmtId="0" fontId="3" fillId="2" borderId="0" xfId="0" applyFont="1" applyFill="1"/>
    <xf numFmtId="2" fontId="1" fillId="0" borderId="8" xfId="0" applyNumberFormat="1" applyFont="1" applyBorder="1"/>
    <xf numFmtId="2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4" borderId="0" xfId="0" applyNumberFormat="1" applyFont="1" applyFill="1"/>
    <xf numFmtId="0" fontId="1" fillId="4" borderId="0" xfId="0" applyFont="1" applyFill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4" xfId="0" applyFont="1" applyBorder="1"/>
    <xf numFmtId="2" fontId="1" fillId="0" borderId="0" xfId="0" applyNumberFormat="1" applyFont="1" applyBorder="1"/>
    <xf numFmtId="0" fontId="1" fillId="0" borderId="0" xfId="0" applyFont="1" applyBorder="1"/>
    <xf numFmtId="2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/>
    <xf numFmtId="0" fontId="4" fillId="4" borderId="0" xfId="0" applyNumberFormat="1" applyFont="1" applyFill="1"/>
    <xf numFmtId="0" fontId="1" fillId="0" borderId="1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4" xfId="0" applyFont="1" applyBorder="1"/>
    <xf numFmtId="0" fontId="5" fillId="4" borderId="0" xfId="0" applyNumberFormat="1" applyFont="1" applyFill="1"/>
    <xf numFmtId="0" fontId="5" fillId="4" borderId="0" xfId="0" applyFont="1" applyFill="1"/>
    <xf numFmtId="164" fontId="6" fillId="2" borderId="0" xfId="0" applyNumberFormat="1" applyFont="1" applyFill="1"/>
    <xf numFmtId="0" fontId="5" fillId="2" borderId="0" xfId="0" applyFont="1" applyFill="1"/>
    <xf numFmtId="0" fontId="7" fillId="0" borderId="0" xfId="0" applyFont="1"/>
    <xf numFmtId="2" fontId="5" fillId="0" borderId="1" xfId="0" applyNumberFormat="1" applyFont="1" applyBorder="1"/>
    <xf numFmtId="2" fontId="5" fillId="0" borderId="0" xfId="0" applyNumberFormat="1" applyFont="1" applyBorder="1"/>
    <xf numFmtId="11" fontId="0" fillId="0" borderId="0" xfId="0" applyNumberFormat="1"/>
    <xf numFmtId="11" fontId="0" fillId="2" borderId="0" xfId="0" applyNumberFormat="1" applyFill="1"/>
    <xf numFmtId="2" fontId="1" fillId="2" borderId="1" xfId="0" applyNumberFormat="1" applyFont="1" applyFill="1" applyBorder="1"/>
    <xf numFmtId="0" fontId="1" fillId="2" borderId="4" xfId="0" applyFont="1" applyFill="1" applyBorder="1"/>
    <xf numFmtId="0" fontId="0" fillId="5" borderId="0" xfId="0" applyFill="1"/>
    <xf numFmtId="0" fontId="2" fillId="5" borderId="0" xfId="0" applyFont="1" applyFill="1"/>
    <xf numFmtId="9" fontId="0" fillId="5" borderId="0" xfId="0" applyNumberFormat="1" applyFill="1"/>
    <xf numFmtId="9" fontId="1" fillId="5" borderId="0" xfId="0" applyNumberFormat="1" applyFont="1" applyFill="1"/>
    <xf numFmtId="0" fontId="1" fillId="3" borderId="0" xfId="0" applyNumberFormat="1" applyFont="1" applyFill="1"/>
    <xf numFmtId="0" fontId="0" fillId="3" borderId="0" xfId="0" applyNumberFormat="1" applyFill="1"/>
    <xf numFmtId="0" fontId="5" fillId="3" borderId="0" xfId="0" applyNumberFormat="1" applyFont="1" applyFill="1"/>
    <xf numFmtId="0" fontId="1" fillId="2" borderId="1" xfId="0" applyFont="1" applyFill="1" applyBorder="1"/>
    <xf numFmtId="165" fontId="0" fillId="0" borderId="0" xfId="0" applyNumberFormat="1"/>
    <xf numFmtId="165" fontId="2" fillId="0" borderId="0" xfId="0" applyNumberFormat="1" applyFont="1"/>
    <xf numFmtId="165" fontId="1" fillId="0" borderId="0" xfId="0" applyNumberFormat="1" applyFont="1"/>
    <xf numFmtId="165" fontId="0" fillId="2" borderId="0" xfId="0" applyNumberFormat="1" applyFill="1"/>
    <xf numFmtId="165" fontId="1" fillId="6" borderId="0" xfId="0" applyNumberFormat="1" applyFont="1" applyFill="1"/>
    <xf numFmtId="0" fontId="0" fillId="0" borderId="0" xfId="0" applyFont="1"/>
    <xf numFmtId="0" fontId="0" fillId="2" borderId="0" xfId="0" applyFont="1" applyFill="1"/>
    <xf numFmtId="11" fontId="0" fillId="0" borderId="0" xfId="0" applyNumberFormat="1" applyFont="1"/>
    <xf numFmtId="0" fontId="0" fillId="6" borderId="0" xfId="0" applyFont="1" applyFill="1"/>
    <xf numFmtId="0" fontId="6" fillId="0" borderId="0" xfId="0" applyFont="1"/>
    <xf numFmtId="11" fontId="6" fillId="0" borderId="0" xfId="0" applyNumberFormat="1" applyFont="1"/>
    <xf numFmtId="11" fontId="0" fillId="2" borderId="0" xfId="0" applyNumberFormat="1" applyFont="1" applyFill="1"/>
    <xf numFmtId="0" fontId="0" fillId="0" borderId="0" xfId="0" applyFill="1" applyBorder="1"/>
    <xf numFmtId="0" fontId="10" fillId="0" borderId="0" xfId="0" applyFont="1"/>
    <xf numFmtId="164" fontId="11" fillId="0" borderId="0" xfId="1" applyNumberFormat="1" applyFont="1"/>
    <xf numFmtId="10" fontId="10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2" fillId="2" borderId="0" xfId="0" applyNumberFormat="1" applyFont="1" applyFill="1"/>
    <xf numFmtId="0" fontId="2" fillId="7" borderId="0" xfId="0" applyFont="1" applyFill="1" applyAlignment="1">
      <alignment horizontal="center"/>
    </xf>
    <xf numFmtId="2" fontId="0" fillId="7" borderId="1" xfId="0" applyNumberFormat="1" applyFill="1" applyBorder="1"/>
    <xf numFmtId="2" fontId="0" fillId="7" borderId="0" xfId="0" applyNumberFormat="1" applyFill="1"/>
    <xf numFmtId="0" fontId="0" fillId="7" borderId="2" xfId="0" applyFill="1" applyBorder="1"/>
    <xf numFmtId="0" fontId="0" fillId="7" borderId="3" xfId="0" applyFill="1" applyBorder="1"/>
    <xf numFmtId="2" fontId="0" fillId="7" borderId="0" xfId="0" applyNumberFormat="1" applyFill="1" applyBorder="1"/>
    <xf numFmtId="0" fontId="0" fillId="7" borderId="0" xfId="0" applyFill="1" applyBorder="1"/>
    <xf numFmtId="0" fontId="0" fillId="7" borderId="0" xfId="0" applyFill="1"/>
    <xf numFmtId="0" fontId="0" fillId="7" borderId="4" xfId="0" applyFill="1" applyBorder="1"/>
    <xf numFmtId="2" fontId="0" fillId="7" borderId="5" xfId="0" applyNumberFormat="1" applyFill="1" applyBorder="1"/>
    <xf numFmtId="2" fontId="0" fillId="7" borderId="6" xfId="0" applyNumberFormat="1" applyFill="1" applyBorder="1"/>
    <xf numFmtId="0" fontId="0" fillId="7" borderId="6" xfId="0" applyFill="1" applyBorder="1"/>
    <xf numFmtId="0" fontId="0" fillId="7" borderId="7" xfId="0" applyFill="1" applyBorder="1"/>
    <xf numFmtId="2" fontId="1" fillId="7" borderId="0" xfId="0" applyNumberFormat="1" applyFont="1" applyFill="1" applyBorder="1"/>
    <xf numFmtId="0" fontId="1" fillId="7" borderId="0" xfId="0" applyFont="1" applyFill="1" applyBorder="1"/>
    <xf numFmtId="2" fontId="1" fillId="7" borderId="8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2" fontId="1" fillId="7" borderId="1" xfId="0" applyNumberFormat="1" applyFont="1" applyFill="1" applyBorder="1"/>
    <xf numFmtId="0" fontId="1" fillId="7" borderId="4" xfId="0" applyFont="1" applyFill="1" applyBorder="1"/>
    <xf numFmtId="2" fontId="1" fillId="7" borderId="5" xfId="0" applyNumberFormat="1" applyFont="1" applyFill="1" applyBorder="1"/>
    <xf numFmtId="2" fontId="1" fillId="7" borderId="6" xfId="0" applyNumberFormat="1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2" fontId="0" fillId="7" borderId="8" xfId="0" applyNumberFormat="1" applyFill="1" applyBorder="1"/>
    <xf numFmtId="2" fontId="0" fillId="7" borderId="2" xfId="0" applyNumberFormat="1" applyFill="1" applyBorder="1"/>
    <xf numFmtId="0" fontId="5" fillId="7" borderId="1" xfId="0" applyFont="1" applyFill="1" applyBorder="1"/>
    <xf numFmtId="0" fontId="5" fillId="7" borderId="0" xfId="0" applyFont="1" applyFill="1" applyBorder="1"/>
    <xf numFmtId="0" fontId="5" fillId="7" borderId="4" xfId="0" applyFont="1" applyFill="1" applyBorder="1"/>
    <xf numFmtId="2" fontId="5" fillId="7" borderId="0" xfId="0" applyNumberFormat="1" applyFont="1" applyFill="1" applyBorder="1"/>
    <xf numFmtId="0" fontId="1" fillId="7" borderId="1" xfId="0" applyFont="1" applyFill="1" applyBorder="1"/>
    <xf numFmtId="0" fontId="0" fillId="7" borderId="0" xfId="0" applyFill="1" applyAlignment="1">
      <alignment horizontal="center"/>
    </xf>
    <xf numFmtId="0" fontId="0" fillId="7" borderId="1" xfId="0" applyFill="1" applyBorder="1"/>
    <xf numFmtId="0" fontId="2" fillId="0" borderId="8" xfId="0" applyFont="1" applyBorder="1"/>
    <xf numFmtId="0" fontId="1" fillId="7" borderId="8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4" xfId="0" applyFont="1" applyBorder="1"/>
    <xf numFmtId="0" fontId="8" fillId="2" borderId="0" xfId="0" applyFont="1" applyFill="1"/>
    <xf numFmtId="164" fontId="8" fillId="2" borderId="0" xfId="0" applyNumberFormat="1" applyFont="1" applyFill="1"/>
    <xf numFmtId="11" fontId="0" fillId="4" borderId="0" xfId="0" applyNumberFormat="1" applyFill="1"/>
    <xf numFmtId="0" fontId="0" fillId="0" borderId="9" xfId="0" applyBorder="1"/>
    <xf numFmtId="0" fontId="3" fillId="7" borderId="10" xfId="0" applyFont="1" applyFill="1" applyBorder="1" applyAlignment="1">
      <alignment horizontal="center"/>
    </xf>
    <xf numFmtId="2" fontId="1" fillId="7" borderId="11" xfId="0" applyNumberFormat="1" applyFont="1" applyFill="1" applyBorder="1"/>
    <xf numFmtId="2" fontId="1" fillId="7" borderId="10" xfId="0" applyNumberFormat="1" applyFont="1" applyFill="1" applyBorder="1"/>
    <xf numFmtId="0" fontId="1" fillId="7" borderId="10" xfId="0" applyFont="1" applyFill="1" applyBorder="1"/>
    <xf numFmtId="0" fontId="1" fillId="7" borderId="12" xfId="0" applyFont="1" applyFill="1" applyBorder="1"/>
    <xf numFmtId="9" fontId="1" fillId="3" borderId="10" xfId="0" applyNumberFormat="1" applyFont="1" applyFill="1" applyBorder="1"/>
    <xf numFmtId="9" fontId="0" fillId="5" borderId="10" xfId="0" applyNumberFormat="1" applyFill="1" applyBorder="1"/>
    <xf numFmtId="0" fontId="1" fillId="0" borderId="10" xfId="0" applyFont="1" applyFill="1" applyBorder="1"/>
    <xf numFmtId="0" fontId="1" fillId="0" borderId="10" xfId="0" applyFont="1" applyBorder="1"/>
    <xf numFmtId="0" fontId="0" fillId="4" borderId="10" xfId="0" applyFill="1" applyBorder="1"/>
    <xf numFmtId="0" fontId="0" fillId="2" borderId="10" xfId="0" applyFill="1" applyBorder="1"/>
    <xf numFmtId="164" fontId="0" fillId="2" borderId="10" xfId="0" applyNumberFormat="1" applyFill="1" applyBorder="1"/>
    <xf numFmtId="0" fontId="0" fillId="0" borderId="10" xfId="0" applyBorder="1"/>
    <xf numFmtId="0" fontId="0" fillId="0" borderId="13" xfId="0" applyBorder="1"/>
    <xf numFmtId="0" fontId="3" fillId="7" borderId="0" xfId="0" applyFont="1" applyFill="1" applyBorder="1" applyAlignment="1">
      <alignment horizontal="center"/>
    </xf>
    <xf numFmtId="9" fontId="1" fillId="3" borderId="0" xfId="0" applyNumberFormat="1" applyFont="1" applyFill="1" applyBorder="1"/>
    <xf numFmtId="9" fontId="0" fillId="5" borderId="0" xfId="0" applyNumberFormat="1" applyFill="1" applyBorder="1"/>
    <xf numFmtId="0" fontId="1" fillId="0" borderId="0" xfId="0" applyFont="1" applyFill="1" applyBorder="1"/>
    <xf numFmtId="164" fontId="0" fillId="2" borderId="0" xfId="0" applyNumberFormat="1" applyFill="1" applyBorder="1"/>
    <xf numFmtId="11" fontId="1" fillId="0" borderId="0" xfId="0" applyNumberFormat="1" applyFont="1" applyBorder="1"/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9" fontId="0" fillId="3" borderId="0" xfId="0" applyNumberFormat="1" applyFill="1" applyBorder="1"/>
    <xf numFmtId="0" fontId="0" fillId="4" borderId="0" xfId="0" applyFill="1" applyBorder="1"/>
    <xf numFmtId="11" fontId="0" fillId="0" borderId="0" xfId="0" applyNumberFormat="1" applyBorder="1"/>
    <xf numFmtId="0" fontId="5" fillId="7" borderId="0" xfId="0" applyFont="1" applyFill="1" applyBorder="1" applyAlignment="1">
      <alignment horizontal="center"/>
    </xf>
    <xf numFmtId="9" fontId="5" fillId="3" borderId="0" xfId="0" applyNumberFormat="1" applyFont="1" applyFill="1" applyBorder="1"/>
    <xf numFmtId="0" fontId="5" fillId="0" borderId="0" xfId="0" applyFont="1" applyFill="1" applyBorder="1"/>
    <xf numFmtId="164" fontId="6" fillId="2" borderId="0" xfId="0" applyNumberFormat="1" applyFont="1" applyFill="1" applyBorder="1"/>
    <xf numFmtId="0" fontId="5" fillId="2" borderId="0" xfId="0" applyFont="1" applyFill="1" applyBorder="1"/>
    <xf numFmtId="11" fontId="5" fillId="0" borderId="0" xfId="0" applyNumberFormat="1" applyFont="1" applyBorder="1"/>
    <xf numFmtId="0" fontId="7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0" borderId="14" xfId="0" applyBorder="1"/>
    <xf numFmtId="0" fontId="2" fillId="7" borderId="15" xfId="0" applyFont="1" applyFill="1" applyBorder="1"/>
    <xf numFmtId="2" fontId="0" fillId="7" borderId="15" xfId="0" applyNumberFormat="1" applyFill="1" applyBorder="1"/>
    <xf numFmtId="0" fontId="0" fillId="7" borderId="15" xfId="0" applyFill="1" applyBorder="1"/>
    <xf numFmtId="9" fontId="0" fillId="3" borderId="15" xfId="0" applyNumberFormat="1" applyFill="1" applyBorder="1"/>
    <xf numFmtId="9" fontId="0" fillId="5" borderId="15" xfId="0" applyNumberFormat="1" applyFill="1" applyBorder="1"/>
    <xf numFmtId="0" fontId="0" fillId="0" borderId="15" xfId="0" applyFill="1" applyBorder="1"/>
    <xf numFmtId="0" fontId="0" fillId="0" borderId="15" xfId="0" applyBorder="1"/>
    <xf numFmtId="0" fontId="0" fillId="4" borderId="15" xfId="0" applyFill="1" applyBorder="1"/>
    <xf numFmtId="0" fontId="0" fillId="2" borderId="15" xfId="0" applyFill="1" applyBorder="1"/>
    <xf numFmtId="164" fontId="6" fillId="2" borderId="15" xfId="0" applyNumberFormat="1" applyFont="1" applyFill="1" applyBorder="1"/>
    <xf numFmtId="11" fontId="2" fillId="0" borderId="0" xfId="0" applyNumberFormat="1" applyFont="1"/>
    <xf numFmtId="11" fontId="0" fillId="0" borderId="10" xfId="0" applyNumberFormat="1" applyBorder="1"/>
    <xf numFmtId="11" fontId="0" fillId="0" borderId="15" xfId="0" applyNumberFormat="1" applyBorder="1"/>
    <xf numFmtId="0" fontId="0" fillId="7" borderId="10" xfId="0" applyFill="1" applyBorder="1" applyAlignment="1">
      <alignment horizontal="center"/>
    </xf>
    <xf numFmtId="0" fontId="0" fillId="7" borderId="10" xfId="0" applyFill="1" applyBorder="1"/>
    <xf numFmtId="9" fontId="0" fillId="3" borderId="10" xfId="0" applyNumberFormat="1" applyFill="1" applyBorder="1"/>
    <xf numFmtId="0" fontId="0" fillId="0" borderId="10" xfId="0" applyFill="1" applyBorder="1"/>
    <xf numFmtId="164" fontId="6" fillId="2" borderId="10" xfId="0" applyNumberFormat="1" applyFont="1" applyFill="1" applyBorder="1"/>
    <xf numFmtId="165" fontId="1" fillId="0" borderId="10" xfId="0" applyNumberFormat="1" applyFont="1" applyBorder="1"/>
    <xf numFmtId="0" fontId="0" fillId="7" borderId="0" xfId="0" applyFill="1" applyBorder="1" applyAlignment="1">
      <alignment horizontal="center"/>
    </xf>
    <xf numFmtId="165" fontId="1" fillId="0" borderId="0" xfId="0" applyNumberFormat="1" applyFont="1" applyBorder="1"/>
    <xf numFmtId="0" fontId="0" fillId="7" borderId="15" xfId="0" applyFill="1" applyBorder="1" applyAlignment="1">
      <alignment horizontal="center"/>
    </xf>
    <xf numFmtId="165" fontId="1" fillId="0" borderId="15" xfId="0" applyNumberFormat="1" applyFont="1" applyBorder="1"/>
    <xf numFmtId="0" fontId="0" fillId="0" borderId="0" xfId="0" applyFont="1" applyFill="1"/>
    <xf numFmtId="0" fontId="0" fillId="4" borderId="10" xfId="0" applyFont="1" applyFill="1" applyBorder="1"/>
    <xf numFmtId="0" fontId="0" fillId="4" borderId="0" xfId="0" applyFont="1" applyFill="1" applyBorder="1"/>
    <xf numFmtId="0" fontId="6" fillId="4" borderId="0" xfId="0" applyFont="1" applyFill="1" applyBorder="1"/>
    <xf numFmtId="0" fontId="0" fillId="4" borderId="15" xfId="0" applyFont="1" applyFill="1" applyBorder="1"/>
    <xf numFmtId="0" fontId="1" fillId="5" borderId="0" xfId="0" applyFont="1" applyFill="1"/>
    <xf numFmtId="0" fontId="15" fillId="5" borderId="0" xfId="0" applyFont="1" applyFill="1"/>
    <xf numFmtId="10" fontId="0" fillId="0" borderId="0" xfId="0" applyNumberFormat="1"/>
    <xf numFmtId="9" fontId="0" fillId="0" borderId="0" xfId="0" applyNumberFormat="1"/>
    <xf numFmtId="9" fontId="0" fillId="2" borderId="0" xfId="0" applyNumberFormat="1" applyFill="1"/>
    <xf numFmtId="10" fontId="0" fillId="2" borderId="0" xfId="0" applyNumberFormat="1" applyFill="1"/>
    <xf numFmtId="166" fontId="0" fillId="0" borderId="0" xfId="0" applyNumberFormat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5" fillId="5" borderId="0" xfId="0" applyFont="1" applyFill="1" applyAlignment="1">
      <alignment horizontal="center"/>
    </xf>
    <xf numFmtId="0" fontId="0" fillId="8" borderId="0" xfId="0" applyFill="1"/>
    <xf numFmtId="0" fontId="16" fillId="0" borderId="0" xfId="2"/>
    <xf numFmtId="0" fontId="16" fillId="0" borderId="0" xfId="2" applyAlignment="1">
      <alignment horizontal="left"/>
    </xf>
    <xf numFmtId="0" fontId="3" fillId="0" borderId="0" xfId="3" applyFont="1"/>
    <xf numFmtId="0" fontId="2" fillId="0" borderId="0" xfId="3"/>
    <xf numFmtId="0" fontId="1" fillId="0" borderId="0" xfId="2" applyFont="1"/>
    <xf numFmtId="164" fontId="3" fillId="0" borderId="0" xfId="3" applyNumberFormat="1" applyFont="1"/>
    <xf numFmtId="0" fontId="16" fillId="9" borderId="0" xfId="2" applyFill="1"/>
    <xf numFmtId="0" fontId="0" fillId="9" borderId="0" xfId="0" applyFill="1" applyAlignment="1">
      <alignment vertical="center" wrapText="1"/>
    </xf>
    <xf numFmtId="10" fontId="16" fillId="0" borderId="0" xfId="2" applyNumberFormat="1"/>
    <xf numFmtId="0" fontId="16" fillId="2" borderId="0" xfId="2" applyFill="1"/>
    <xf numFmtId="0" fontId="0" fillId="0" borderId="0" xfId="0"/>
    <xf numFmtId="0" fontId="1" fillId="2" borderId="0" xfId="2" applyFont="1" applyFill="1"/>
    <xf numFmtId="0" fontId="0" fillId="0" borderId="0" xfId="0"/>
    <xf numFmtId="0" fontId="0" fillId="0" borderId="0" xfId="0"/>
    <xf numFmtId="0" fontId="1" fillId="0" borderId="0" xfId="2" applyFont="1" applyAlignment="1">
      <alignment horizontal="center" vertical="center"/>
    </xf>
    <xf numFmtId="0" fontId="0" fillId="0" borderId="0" xfId="0"/>
    <xf numFmtId="0" fontId="18" fillId="0" borderId="16" xfId="0" applyFont="1" applyBorder="1"/>
    <xf numFmtId="0" fontId="19" fillId="0" borderId="0" xfId="0" applyFont="1"/>
    <xf numFmtId="0" fontId="20" fillId="10" borderId="16" xfId="0" applyFont="1" applyFill="1" applyBorder="1" applyAlignment="1">
      <alignment horizontal="center"/>
    </xf>
    <xf numFmtId="0" fontId="18" fillId="0" borderId="18" xfId="0" applyFont="1" applyBorder="1"/>
    <xf numFmtId="0" fontId="20" fillId="5" borderId="16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/>
    </xf>
    <xf numFmtId="0" fontId="18" fillId="0" borderId="17" xfId="0" applyFont="1" applyBorder="1"/>
    <xf numFmtId="0" fontId="22" fillId="12" borderId="20" xfId="0" applyFont="1" applyFill="1" applyBorder="1" applyAlignment="1">
      <alignment horizontal="center" vertical="center"/>
    </xf>
    <xf numFmtId="0" fontId="22" fillId="12" borderId="2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 wrapText="1"/>
    </xf>
    <xf numFmtId="0" fontId="23" fillId="13" borderId="7" xfId="0" applyFont="1" applyFill="1" applyBorder="1" applyAlignment="1">
      <alignment horizontal="left" vertical="center"/>
    </xf>
    <xf numFmtId="0" fontId="23" fillId="13" borderId="7" xfId="0" applyFont="1" applyFill="1" applyBorder="1" applyAlignment="1">
      <alignment horizontal="right" vertical="center"/>
    </xf>
    <xf numFmtId="0" fontId="21" fillId="13" borderId="7" xfId="0" applyFont="1" applyFill="1" applyBorder="1" applyAlignment="1">
      <alignment vertical="center"/>
    </xf>
    <xf numFmtId="0" fontId="23" fillId="13" borderId="7" xfId="0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8" borderId="7" xfId="0" applyFont="1" applyFill="1" applyBorder="1" applyAlignment="1">
      <alignment horizontal="left" vertical="center"/>
    </xf>
    <xf numFmtId="0" fontId="23" fillId="8" borderId="7" xfId="0" applyFont="1" applyFill="1" applyBorder="1" applyAlignment="1">
      <alignment horizontal="left" vertical="center" wrapText="1"/>
    </xf>
    <xf numFmtId="0" fontId="23" fillId="8" borderId="7" xfId="0" applyFont="1" applyFill="1" applyBorder="1" applyAlignment="1">
      <alignment horizontal="right" vertical="center"/>
    </xf>
    <xf numFmtId="0" fontId="23" fillId="8" borderId="7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3"/>
    </xf>
    <xf numFmtId="0" fontId="0" fillId="8" borderId="0" xfId="0" applyFill="1" applyAlignment="1">
      <alignment horizontal="right"/>
    </xf>
    <xf numFmtId="0" fontId="24" fillId="8" borderId="4" xfId="0" applyFont="1" applyFill="1" applyBorder="1" applyAlignment="1">
      <alignment horizontal="right" vertical="center"/>
    </xf>
    <xf numFmtId="0" fontId="0" fillId="14" borderId="13" xfId="0" applyFill="1" applyBorder="1"/>
    <xf numFmtId="0" fontId="2" fillId="14" borderId="0" xfId="0" applyFont="1" applyFill="1" applyBorder="1" applyAlignment="1">
      <alignment horizontal="center"/>
    </xf>
    <xf numFmtId="2" fontId="0" fillId="14" borderId="1" xfId="0" applyNumberFormat="1" applyFill="1" applyBorder="1"/>
    <xf numFmtId="0" fontId="0" fillId="14" borderId="1" xfId="0" applyFill="1" applyBorder="1"/>
    <xf numFmtId="168" fontId="0" fillId="14" borderId="0" xfId="0" applyNumberFormat="1" applyFill="1" applyBorder="1"/>
    <xf numFmtId="167" fontId="0" fillId="14" borderId="4" xfId="0" applyNumberFormat="1" applyFill="1" applyBorder="1"/>
    <xf numFmtId="9" fontId="1" fillId="14" borderId="0" xfId="0" applyNumberFormat="1" applyFont="1" applyFill="1" applyBorder="1"/>
    <xf numFmtId="9" fontId="0" fillId="14" borderId="0" xfId="0" applyNumberFormat="1" applyFill="1" applyBorder="1"/>
    <xf numFmtId="0" fontId="0" fillId="14" borderId="0" xfId="0" applyFill="1" applyBorder="1"/>
    <xf numFmtId="0" fontId="0" fillId="14" borderId="0" xfId="0" applyFont="1" applyFill="1" applyBorder="1"/>
    <xf numFmtId="11" fontId="0" fillId="14" borderId="0" xfId="0" applyNumberFormat="1" applyFill="1" applyBorder="1"/>
    <xf numFmtId="165" fontId="1" fillId="14" borderId="0" xfId="0" applyNumberFormat="1" applyFont="1" applyFill="1"/>
    <xf numFmtId="0" fontId="19" fillId="15" borderId="16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19" fillId="16" borderId="16" xfId="0" applyFont="1" applyFill="1" applyBorder="1" applyAlignment="1">
      <alignment horizontal="center"/>
    </xf>
    <xf numFmtId="167" fontId="0" fillId="7" borderId="10" xfId="0" applyNumberFormat="1" applyFill="1" applyBorder="1"/>
    <xf numFmtId="167" fontId="0" fillId="7" borderId="0" xfId="0" applyNumberFormat="1" applyFill="1" applyBorder="1"/>
    <xf numFmtId="168" fontId="0" fillId="7" borderId="10" xfId="0" applyNumberFormat="1" applyFill="1" applyBorder="1"/>
    <xf numFmtId="168" fontId="0" fillId="7" borderId="0" xfId="0" applyNumberFormat="1" applyFill="1" applyBorder="1"/>
    <xf numFmtId="0" fontId="17" fillId="2" borderId="0" xfId="2" applyFont="1" applyFill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2" fillId="12" borderId="19" xfId="0" applyFont="1" applyFill="1" applyBorder="1" applyAlignment="1">
      <alignment horizontal="center" vertical="center"/>
    </xf>
    <xf numFmtId="0" fontId="22" fillId="12" borderId="20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3" fillId="13" borderId="19" xfId="0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175" fontId="0" fillId="4" borderId="0" xfId="0" applyNumberFormat="1" applyFill="1"/>
    <xf numFmtId="175" fontId="0" fillId="4" borderId="10" xfId="0" applyNumberFormat="1" applyFont="1" applyFill="1" applyBorder="1"/>
    <xf numFmtId="175" fontId="0" fillId="4" borderId="0" xfId="0" applyNumberFormat="1" applyFont="1" applyFill="1" applyBorder="1"/>
    <xf numFmtId="175" fontId="14" fillId="4" borderId="0" xfId="0" applyNumberFormat="1" applyFont="1" applyFill="1" applyBorder="1"/>
    <xf numFmtId="175" fontId="13" fillId="4" borderId="0" xfId="0" applyNumberFormat="1" applyFont="1" applyFill="1" applyBorder="1"/>
    <xf numFmtId="175" fontId="0" fillId="14" borderId="0" xfId="0" applyNumberFormat="1" applyFont="1" applyFill="1" applyBorder="1"/>
    <xf numFmtId="175" fontId="13" fillId="14" borderId="0" xfId="0" applyNumberFormat="1" applyFont="1" applyFill="1" applyBorder="1"/>
    <xf numFmtId="175" fontId="0" fillId="4" borderId="15" xfId="0" applyNumberFormat="1" applyFont="1" applyFill="1" applyBorder="1"/>
    <xf numFmtId="175" fontId="0" fillId="4" borderId="10" xfId="0" applyNumberFormat="1" applyFill="1" applyBorder="1"/>
    <xf numFmtId="175" fontId="0" fillId="4" borderId="0" xfId="0" applyNumberFormat="1" applyFill="1" applyBorder="1"/>
    <xf numFmtId="175" fontId="0" fillId="4" borderId="15" xfId="0" applyNumberFormat="1" applyFill="1" applyBorder="1"/>
    <xf numFmtId="10" fontId="0" fillId="14" borderId="0" xfId="0" applyNumberFormat="1" applyFill="1" applyBorder="1"/>
  </cellXfs>
  <cellStyles count="4">
    <cellStyle name="Normal" xfId="0" builtinId="0"/>
    <cellStyle name="Normal 2" xfId="1" xr:uid="{B0029454-1898-4CB5-8404-83314BFFDC35}"/>
    <cellStyle name="Normal 2 2" xfId="2" xr:uid="{45DD4E01-C2A9-40FC-A0BF-EB4517F5D140}"/>
    <cellStyle name="Normal 3" xfId="3" xr:uid="{2D671E44-9454-46D0-968C-69C5FDA38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53-4329-92EB-F8D576C00B4E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53-4329-92EB-F8D576C00B4E}"/>
            </c:ext>
          </c:extLst>
        </c:ser>
        <c:ser>
          <c:idx val="3"/>
          <c:order val="2"/>
          <c:tx>
            <c:v>Exp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53-4329-92EB-F8D576C00B4E}"/>
            </c:ext>
          </c:extLst>
        </c:ser>
        <c:ser>
          <c:idx val="5"/>
          <c:order val="3"/>
          <c:tx>
            <c:v>Exp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53-4329-92EB-F8D576C00B4E}"/>
            </c:ext>
          </c:extLst>
        </c:ser>
        <c:ser>
          <c:idx val="2"/>
          <c:order val="4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53-4329-92EB-F8D576C00B4E}"/>
            </c:ext>
          </c:extLst>
        </c:ser>
        <c:ser>
          <c:idx val="4"/>
          <c:order val="5"/>
          <c:tx>
            <c:v>Carnot 9% HAc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53-4329-92EB-F8D576C00B4E}"/>
            </c:ext>
          </c:extLst>
        </c:ser>
        <c:ser>
          <c:idx val="6"/>
          <c:order val="6"/>
          <c:tx>
            <c:v>Carnot 9% KOH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Carnot!$B$71:$B$91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Carnot!$K$71:$K$91</c:f>
              <c:numCache>
                <c:formatCode>General</c:formatCode>
                <c:ptCount val="21"/>
                <c:pt idx="0">
                  <c:v>42849.5</c:v>
                </c:pt>
                <c:pt idx="1">
                  <c:v>42468.7</c:v>
                </c:pt>
                <c:pt idx="2">
                  <c:v>41968.7</c:v>
                </c:pt>
                <c:pt idx="3">
                  <c:v>41329.800000000003</c:v>
                </c:pt>
                <c:pt idx="4">
                  <c:v>40530.6</c:v>
                </c:pt>
                <c:pt idx="5">
                  <c:v>39549.9</c:v>
                </c:pt>
                <c:pt idx="6">
                  <c:v>38372.6</c:v>
                </c:pt>
                <c:pt idx="7">
                  <c:v>37000.9</c:v>
                </c:pt>
                <c:pt idx="8">
                  <c:v>35475.199999999997</c:v>
                </c:pt>
                <c:pt idx="9">
                  <c:v>33903.599999999999</c:v>
                </c:pt>
                <c:pt idx="10">
                  <c:v>32481.599999999999</c:v>
                </c:pt>
                <c:pt idx="11">
                  <c:v>31438.2</c:v>
                </c:pt>
                <c:pt idx="12">
                  <c:v>30856.400000000001</c:v>
                </c:pt>
                <c:pt idx="13">
                  <c:v>30517.599999999999</c:v>
                </c:pt>
                <c:pt idx="14">
                  <c:v>30010.3</c:v>
                </c:pt>
                <c:pt idx="15">
                  <c:v>28976.7</c:v>
                </c:pt>
                <c:pt idx="16">
                  <c:v>27219.5</c:v>
                </c:pt>
                <c:pt idx="17">
                  <c:v>24637.9</c:v>
                </c:pt>
                <c:pt idx="18">
                  <c:v>21078.400000000001</c:v>
                </c:pt>
                <c:pt idx="19">
                  <c:v>16146.5</c:v>
                </c:pt>
                <c:pt idx="20">
                  <c:v>9073.32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53-4329-92EB-F8D576C00B4E}"/>
            </c:ext>
          </c:extLst>
        </c:ser>
        <c:ser>
          <c:idx val="7"/>
          <c:order val="7"/>
          <c:tx>
            <c:v>Carnot 9% KAc</c:v>
          </c:tx>
          <c:spPr>
            <a:ln w="254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Carnot!$B$122:$B$142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Carnot!$K$122:$K$142</c:f>
              <c:numCache>
                <c:formatCode>General</c:formatCode>
                <c:ptCount val="21"/>
                <c:pt idx="0">
                  <c:v>47748</c:v>
                </c:pt>
                <c:pt idx="1">
                  <c:v>46551</c:v>
                </c:pt>
                <c:pt idx="2">
                  <c:v>45342.8</c:v>
                </c:pt>
                <c:pt idx="3">
                  <c:v>44108.6</c:v>
                </c:pt>
                <c:pt idx="4">
                  <c:v>42834.2</c:v>
                </c:pt>
                <c:pt idx="5">
                  <c:v>41503.300000000003</c:v>
                </c:pt>
                <c:pt idx="6">
                  <c:v>40097</c:v>
                </c:pt>
                <c:pt idx="7">
                  <c:v>38594.5</c:v>
                </c:pt>
                <c:pt idx="8">
                  <c:v>36972.5</c:v>
                </c:pt>
                <c:pt idx="9">
                  <c:v>35205</c:v>
                </c:pt>
                <c:pt idx="10">
                  <c:v>33262.699999999997</c:v>
                </c:pt>
                <c:pt idx="11">
                  <c:v>31115.599999999999</c:v>
                </c:pt>
                <c:pt idx="12">
                  <c:v>28740.400000000001</c:v>
                </c:pt>
                <c:pt idx="13">
                  <c:v>26130.7</c:v>
                </c:pt>
                <c:pt idx="14">
                  <c:v>23314.3</c:v>
                </c:pt>
                <c:pt idx="15">
                  <c:v>20375.8</c:v>
                </c:pt>
                <c:pt idx="16">
                  <c:v>17484.400000000001</c:v>
                </c:pt>
                <c:pt idx="17">
                  <c:v>14905.8</c:v>
                </c:pt>
                <c:pt idx="18">
                  <c:v>12959.5</c:v>
                </c:pt>
                <c:pt idx="19">
                  <c:v>11845.5</c:v>
                </c:pt>
                <c:pt idx="20">
                  <c:v>9272.61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853-4329-92EB-F8D576C00B4E}"/>
            </c:ext>
          </c:extLst>
        </c:ser>
        <c:ser>
          <c:idx val="8"/>
          <c:order val="8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5C-464C-B299-86740FE5F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1016920469832"/>
          <c:y val="0.32132340542329046"/>
          <c:w val="0.27472722863509003"/>
          <c:h val="0.50599640074951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2"/>
          <c:tx>
            <c:v>Exp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8C-43F4-8059-E30D588899C8}"/>
            </c:ext>
          </c:extLst>
        </c:ser>
        <c:ser>
          <c:idx val="3"/>
          <c:order val="6"/>
          <c:tx>
            <c:v>Interpolation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Fig!$AQ$28:$AQ$46</c:f>
              <c:numCache>
                <c:formatCode>General</c:formatCode>
                <c:ptCount val="19"/>
                <c:pt idx="0">
                  <c:v>0.95</c:v>
                </c:pt>
                <c:pt idx="1">
                  <c:v>0.9</c:v>
                </c:pt>
                <c:pt idx="2">
                  <c:v>0.85</c:v>
                </c:pt>
                <c:pt idx="3">
                  <c:v>0.8</c:v>
                </c:pt>
                <c:pt idx="4">
                  <c:v>0.75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0.55000000000000104</c:v>
                </c:pt>
                <c:pt idx="9">
                  <c:v>0.500000000000001</c:v>
                </c:pt>
                <c:pt idx="10">
                  <c:v>0.45000000000000101</c:v>
                </c:pt>
                <c:pt idx="11">
                  <c:v>0.40000000000000102</c:v>
                </c:pt>
                <c:pt idx="12">
                  <c:v>0.35000000000000098</c:v>
                </c:pt>
                <c:pt idx="13">
                  <c:v>0.30000000000000099</c:v>
                </c:pt>
                <c:pt idx="14">
                  <c:v>0.250000000000001</c:v>
                </c:pt>
                <c:pt idx="15">
                  <c:v>0.20000000000000101</c:v>
                </c:pt>
                <c:pt idx="16">
                  <c:v>0.15000000000000099</c:v>
                </c:pt>
                <c:pt idx="17">
                  <c:v>0.100000000000001</c:v>
                </c:pt>
                <c:pt idx="18">
                  <c:v>5.0000000000000898E-2</c:v>
                </c:pt>
              </c:numCache>
            </c:numRef>
          </c:xVal>
          <c:yVal>
            <c:numRef>
              <c:f>Fig!$AR$28:$AR$46</c:f>
              <c:numCache>
                <c:formatCode>General</c:formatCode>
                <c:ptCount val="19"/>
                <c:pt idx="0">
                  <c:v>38469.595000000001</c:v>
                </c:pt>
                <c:pt idx="1">
                  <c:v>38857.479999999996</c:v>
                </c:pt>
                <c:pt idx="2">
                  <c:v>39057.654999999999</c:v>
                </c:pt>
                <c:pt idx="3">
                  <c:v>39070.119999999995</c:v>
                </c:pt>
                <c:pt idx="4">
                  <c:v>38894.875</c:v>
                </c:pt>
                <c:pt idx="5">
                  <c:v>38531.919999999998</c:v>
                </c:pt>
                <c:pt idx="6">
                  <c:v>37981.254999999997</c:v>
                </c:pt>
                <c:pt idx="7">
                  <c:v>37242.880000000005</c:v>
                </c:pt>
                <c:pt idx="8">
                  <c:v>36316.79500000002</c:v>
                </c:pt>
                <c:pt idx="9">
                  <c:v>35203.000000000022</c:v>
                </c:pt>
                <c:pt idx="10">
                  <c:v>33901.495000000024</c:v>
                </c:pt>
                <c:pt idx="11">
                  <c:v>32412.280000000032</c:v>
                </c:pt>
                <c:pt idx="12">
                  <c:v>30735.355000000036</c:v>
                </c:pt>
                <c:pt idx="13">
                  <c:v>28870.720000000038</c:v>
                </c:pt>
                <c:pt idx="14">
                  <c:v>26818.375000000044</c:v>
                </c:pt>
                <c:pt idx="15">
                  <c:v>24578.320000000047</c:v>
                </c:pt>
                <c:pt idx="16">
                  <c:v>22150.555000000051</c:v>
                </c:pt>
                <c:pt idx="17">
                  <c:v>19535.080000000053</c:v>
                </c:pt>
                <c:pt idx="18">
                  <c:v>16731.895000000051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8C-43F4-8059-E30D58889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literature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'323.15K'!$I$3:$I$18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0</c:v>
                      </c:pt>
                      <c:pt idx="1">
                        <c:v>0.247</c:v>
                      </c:pt>
                      <c:pt idx="2">
                        <c:v>0.28420000000000001</c:v>
                      </c:pt>
                      <c:pt idx="3">
                        <c:v>0.29399999999999998</c:v>
                      </c:pt>
                      <c:pt idx="4">
                        <c:v>0.33379999999999999</c:v>
                      </c:pt>
                      <c:pt idx="5">
                        <c:v>0.40279999999999999</c:v>
                      </c:pt>
                      <c:pt idx="6">
                        <c:v>0.43159999999999998</c:v>
                      </c:pt>
                      <c:pt idx="7">
                        <c:v>0.48720000000000002</c:v>
                      </c:pt>
                      <c:pt idx="8">
                        <c:v>0.53139999999999998</c:v>
                      </c:pt>
                      <c:pt idx="9">
                        <c:v>0.55130000000000001</c:v>
                      </c:pt>
                      <c:pt idx="10">
                        <c:v>0.56879999999999997</c:v>
                      </c:pt>
                      <c:pt idx="11">
                        <c:v>0.61450000000000005</c:v>
                      </c:pt>
                      <c:pt idx="12">
                        <c:v>0.69889999999999997</c:v>
                      </c:pt>
                      <c:pt idx="13">
                        <c:v>0.72899999999999998</c:v>
                      </c:pt>
                      <c:pt idx="14">
                        <c:v>0.77300000000000002</c:v>
                      </c:pt>
                      <c:pt idx="15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'323.15K'!$Y$3:$Y$18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 formatCode="0.00E+00">
                        <c:v>12400</c:v>
                      </c:pt>
                      <c:pt idx="1">
                        <c:v>29118.95</c:v>
                      </c:pt>
                      <c:pt idx="2">
                        <c:v>30620.16</c:v>
                      </c:pt>
                      <c:pt idx="3">
                        <c:v>31134.78</c:v>
                      </c:pt>
                      <c:pt idx="4">
                        <c:v>32790.639999999999</c:v>
                      </c:pt>
                      <c:pt idx="5">
                        <c:v>35321.1</c:v>
                      </c:pt>
                      <c:pt idx="6">
                        <c:v>36275.69</c:v>
                      </c:pt>
                      <c:pt idx="7">
                        <c:v>38084.879999999997</c:v>
                      </c:pt>
                      <c:pt idx="8">
                        <c:v>39340.769999999997</c:v>
                      </c:pt>
                      <c:pt idx="9">
                        <c:v>40159.370000000003</c:v>
                      </c:pt>
                      <c:pt idx="10">
                        <c:v>40612.67</c:v>
                      </c:pt>
                      <c:pt idx="11">
                        <c:v>42048.55</c:v>
                      </c:pt>
                      <c:pt idx="12">
                        <c:v>44916.32</c:v>
                      </c:pt>
                      <c:pt idx="13">
                        <c:v>45942.9</c:v>
                      </c:pt>
                      <c:pt idx="14">
                        <c:v>47333.45</c:v>
                      </c:pt>
                      <c:pt idx="15" formatCode="0.00E+00">
                        <c:v>55526.8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E08C-43F4-8059-E30D588899C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Exp-no salt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chemeClr val="accent4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SaltFree!$A$3:$A$7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</c:v>
                      </c:pt>
                      <c:pt idx="1">
                        <c:v>9.8447738000000007E-2</c:v>
                      </c:pt>
                      <c:pt idx="2">
                        <c:v>0.101571445</c:v>
                      </c:pt>
                      <c:pt idx="3">
                        <c:v>0.40254411200000001</c:v>
                      </c:pt>
                      <c:pt idx="4">
                        <c:v>0.59962011100000001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SaltFree!$G$3:$G$7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12809.189679999999</c:v>
                      </c:pt>
                      <c:pt idx="1">
                        <c:v>21413.705999999998</c:v>
                      </c:pt>
                      <c:pt idx="2">
                        <c:v>21794.247719999999</c:v>
                      </c:pt>
                      <c:pt idx="3">
                        <c:v>35262.174769999998</c:v>
                      </c:pt>
                      <c:pt idx="4">
                        <c:v>42132.902020000001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08C-43F4-8059-E30D588899C8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v>Carnot-SF</c:v>
                </c:tx>
                <c:spPr>
                  <a:ln w="254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Carnot!$B$2:$B$22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Carnot!$K$2:$K$22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55526.9</c:v>
                      </c:pt>
                      <c:pt idx="1">
                        <c:v>53640.800000000003</c:v>
                      </c:pt>
                      <c:pt idx="2">
                        <c:v>51795.5</c:v>
                      </c:pt>
                      <c:pt idx="3">
                        <c:v>49987.9</c:v>
                      </c:pt>
                      <c:pt idx="4">
                        <c:v>48214</c:v>
                      </c:pt>
                      <c:pt idx="5">
                        <c:v>46469.2</c:v>
                      </c:pt>
                      <c:pt idx="6">
                        <c:v>44747.4</c:v>
                      </c:pt>
                      <c:pt idx="7">
                        <c:v>43041.599999999999</c:v>
                      </c:pt>
                      <c:pt idx="8">
                        <c:v>41342.5</c:v>
                      </c:pt>
                      <c:pt idx="9">
                        <c:v>39639.199999999997</c:v>
                      </c:pt>
                      <c:pt idx="10">
                        <c:v>37917.9</c:v>
                      </c:pt>
                      <c:pt idx="11">
                        <c:v>36161.199999999997</c:v>
                      </c:pt>
                      <c:pt idx="12">
                        <c:v>34347.800000000003</c:v>
                      </c:pt>
                      <c:pt idx="13">
                        <c:v>32450.400000000001</c:v>
                      </c:pt>
                      <c:pt idx="14">
                        <c:v>30435</c:v>
                      </c:pt>
                      <c:pt idx="15">
                        <c:v>28258</c:v>
                      </c:pt>
                      <c:pt idx="16">
                        <c:v>25864.3</c:v>
                      </c:pt>
                      <c:pt idx="17">
                        <c:v>23182.799999999999</c:v>
                      </c:pt>
                      <c:pt idx="18">
                        <c:v>20122.3</c:v>
                      </c:pt>
                      <c:pt idx="19">
                        <c:v>16564.900000000001</c:v>
                      </c:pt>
                      <c:pt idx="20">
                        <c:v>12357.9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8C-43F4-8059-E30D588899C8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v>Carnot 9% KOH</c:v>
                </c:tx>
                <c:spPr>
                  <a:ln w="254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Carnot!$B$71:$B$91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Carnot!$K$71:$K$91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42849.5</c:v>
                      </c:pt>
                      <c:pt idx="1">
                        <c:v>42468.7</c:v>
                      </c:pt>
                      <c:pt idx="2">
                        <c:v>41968.7</c:v>
                      </c:pt>
                      <c:pt idx="3">
                        <c:v>41329.800000000003</c:v>
                      </c:pt>
                      <c:pt idx="4">
                        <c:v>40530.6</c:v>
                      </c:pt>
                      <c:pt idx="5">
                        <c:v>39549.9</c:v>
                      </c:pt>
                      <c:pt idx="6">
                        <c:v>38372.6</c:v>
                      </c:pt>
                      <c:pt idx="7">
                        <c:v>37000.9</c:v>
                      </c:pt>
                      <c:pt idx="8">
                        <c:v>35475.199999999997</c:v>
                      </c:pt>
                      <c:pt idx="9">
                        <c:v>33903.599999999999</c:v>
                      </c:pt>
                      <c:pt idx="10">
                        <c:v>32481.599999999999</c:v>
                      </c:pt>
                      <c:pt idx="11">
                        <c:v>31438.2</c:v>
                      </c:pt>
                      <c:pt idx="12">
                        <c:v>30856.400000000001</c:v>
                      </c:pt>
                      <c:pt idx="13">
                        <c:v>30517.599999999999</c:v>
                      </c:pt>
                      <c:pt idx="14">
                        <c:v>30010.3</c:v>
                      </c:pt>
                      <c:pt idx="15">
                        <c:v>28976.7</c:v>
                      </c:pt>
                      <c:pt idx="16">
                        <c:v>27219.5</c:v>
                      </c:pt>
                      <c:pt idx="17">
                        <c:v>24637.9</c:v>
                      </c:pt>
                      <c:pt idx="18">
                        <c:v>21078.400000000001</c:v>
                      </c:pt>
                      <c:pt idx="19">
                        <c:v>16146.5</c:v>
                      </c:pt>
                      <c:pt idx="20">
                        <c:v>9073.32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08C-43F4-8059-E30D588899C8}"/>
                  </c:ext>
                </c:extLst>
              </c15:ser>
            </c15:filteredScatterSeries>
            <c15:filteredScatterSeries>
              <c15:ser>
                <c:idx val="7"/>
                <c:order val="5"/>
                <c:tx>
                  <c:v>Carnot 9% KAc</c:v>
                </c:tx>
                <c:spPr>
                  <a:ln w="25400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Carnot!$B$122:$B$142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Carnot!$K$122:$K$142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47748</c:v>
                      </c:pt>
                      <c:pt idx="1">
                        <c:v>46551</c:v>
                      </c:pt>
                      <c:pt idx="2">
                        <c:v>45342.8</c:v>
                      </c:pt>
                      <c:pt idx="3">
                        <c:v>44108.6</c:v>
                      </c:pt>
                      <c:pt idx="4">
                        <c:v>42834.2</c:v>
                      </c:pt>
                      <c:pt idx="5">
                        <c:v>41503.300000000003</c:v>
                      </c:pt>
                      <c:pt idx="6">
                        <c:v>40097</c:v>
                      </c:pt>
                      <c:pt idx="7">
                        <c:v>38594.5</c:v>
                      </c:pt>
                      <c:pt idx="8">
                        <c:v>36972.5</c:v>
                      </c:pt>
                      <c:pt idx="9">
                        <c:v>35205</c:v>
                      </c:pt>
                      <c:pt idx="10">
                        <c:v>33262.699999999997</c:v>
                      </c:pt>
                      <c:pt idx="11">
                        <c:v>31115.599999999999</c:v>
                      </c:pt>
                      <c:pt idx="12">
                        <c:v>28740.400000000001</c:v>
                      </c:pt>
                      <c:pt idx="13">
                        <c:v>26130.7</c:v>
                      </c:pt>
                      <c:pt idx="14">
                        <c:v>23314.3</c:v>
                      </c:pt>
                      <c:pt idx="15">
                        <c:v>20375.8</c:v>
                      </c:pt>
                      <c:pt idx="16">
                        <c:v>17484.400000000001</c:v>
                      </c:pt>
                      <c:pt idx="17">
                        <c:v>14905.8</c:v>
                      </c:pt>
                      <c:pt idx="18">
                        <c:v>12959.5</c:v>
                      </c:pt>
                      <c:pt idx="19">
                        <c:v>11845.5</c:v>
                      </c:pt>
                      <c:pt idx="20">
                        <c:v>9272.61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8C-43F4-8059-E30D588899C8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51049611737598"/>
          <c:y val="0.26244975796711306"/>
          <c:w val="0.24048956205442371"/>
          <c:h val="0.22933494905436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7-46FA-8FF8-16ADFF6D7C0D}"/>
            </c:ext>
          </c:extLst>
        </c:ser>
        <c:ser>
          <c:idx val="1"/>
          <c:order val="1"/>
          <c:tx>
            <c:v>IFEPN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37-46FA-8FF8-16ADFF6D7C0D}"/>
            </c:ext>
          </c:extLst>
        </c:ser>
        <c:ser>
          <c:idx val="5"/>
          <c:order val="2"/>
          <c:tx>
            <c:v>IFPEN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37-46FA-8FF8-16ADFF6D7C0D}"/>
            </c:ext>
          </c:extLst>
        </c:ser>
        <c:ser>
          <c:idx val="2"/>
          <c:order val="3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37-46FA-8FF8-16ADFF6D7C0D}"/>
            </c:ext>
          </c:extLst>
        </c:ser>
        <c:ser>
          <c:idx val="6"/>
          <c:order val="4"/>
          <c:tx>
            <c:v>Carnot 9% KOH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Carnot!$B$71:$B$91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Carnot!$K$71:$K$91</c:f>
              <c:numCache>
                <c:formatCode>General</c:formatCode>
                <c:ptCount val="21"/>
                <c:pt idx="0">
                  <c:v>42849.5</c:v>
                </c:pt>
                <c:pt idx="1">
                  <c:v>42468.7</c:v>
                </c:pt>
                <c:pt idx="2">
                  <c:v>41968.7</c:v>
                </c:pt>
                <c:pt idx="3">
                  <c:v>41329.800000000003</c:v>
                </c:pt>
                <c:pt idx="4">
                  <c:v>40530.6</c:v>
                </c:pt>
                <c:pt idx="5">
                  <c:v>39549.9</c:v>
                </c:pt>
                <c:pt idx="6">
                  <c:v>38372.6</c:v>
                </c:pt>
                <c:pt idx="7">
                  <c:v>37000.9</c:v>
                </c:pt>
                <c:pt idx="8">
                  <c:v>35475.199999999997</c:v>
                </c:pt>
                <c:pt idx="9">
                  <c:v>33903.599999999999</c:v>
                </c:pt>
                <c:pt idx="10">
                  <c:v>32481.599999999999</c:v>
                </c:pt>
                <c:pt idx="11">
                  <c:v>31438.2</c:v>
                </c:pt>
                <c:pt idx="12">
                  <c:v>30856.400000000001</c:v>
                </c:pt>
                <c:pt idx="13">
                  <c:v>30517.599999999999</c:v>
                </c:pt>
                <c:pt idx="14">
                  <c:v>30010.3</c:v>
                </c:pt>
                <c:pt idx="15">
                  <c:v>28976.7</c:v>
                </c:pt>
                <c:pt idx="16">
                  <c:v>27219.5</c:v>
                </c:pt>
                <c:pt idx="17">
                  <c:v>24637.9</c:v>
                </c:pt>
                <c:pt idx="18">
                  <c:v>21078.400000000001</c:v>
                </c:pt>
                <c:pt idx="19">
                  <c:v>16146.5</c:v>
                </c:pt>
                <c:pt idx="20">
                  <c:v>9073.32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37-46FA-8FF8-16ADFF6D7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51049611737598"/>
          <c:y val="0.26244975796711306"/>
          <c:w val="0.24048950388262416"/>
          <c:h val="0.50599640074951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CA-4749-93D0-ED77A73152A7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CA-4749-93D0-ED77A73152A7}"/>
            </c:ext>
          </c:extLst>
        </c:ser>
        <c:ser>
          <c:idx val="3"/>
          <c:order val="2"/>
          <c:tx>
            <c:v>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CA-4749-93D0-ED77A73152A7}"/>
            </c:ext>
          </c:extLst>
        </c:ser>
        <c:ser>
          <c:idx val="5"/>
          <c:order val="3"/>
          <c:tx>
            <c:v>IFPEN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CA-4749-93D0-ED77A73152A7}"/>
            </c:ext>
          </c:extLst>
        </c:ser>
        <c:ser>
          <c:idx val="8"/>
          <c:order val="4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CA-4749-93D0-ED77A73152A7}"/>
            </c:ext>
          </c:extLst>
        </c:ser>
        <c:ser>
          <c:idx val="9"/>
          <c:order val="5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CA-4749-93D0-ED77A73152A7}"/>
            </c:ext>
          </c:extLst>
        </c:ser>
        <c:ser>
          <c:idx val="2"/>
          <c:order val="6"/>
          <c:tx>
            <c:strRef>
              <c:f>Exp_Detherm!$T$74</c:f>
              <c:strCache>
                <c:ptCount val="1"/>
                <c:pt idx="0">
                  <c:v>Mashovets 1971 8.5% KOH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Exp_Detherm!$Z$74</c:f>
              <c:numCache>
                <c:formatCode>General</c:formatCode>
                <c:ptCount val="1"/>
                <c:pt idx="0">
                  <c:v>9279.24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CA-4749-93D0-ED77A731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6077414037264"/>
          <c:y val="0.23909771887540107"/>
          <c:w val="0.27900522456441812"/>
          <c:h val="0.46054319599664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16-41C7-B8E8-A49A5E887B75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16-41C7-B8E8-A49A5E887B75}"/>
            </c:ext>
          </c:extLst>
        </c:ser>
        <c:ser>
          <c:idx val="3"/>
          <c:order val="2"/>
          <c:tx>
            <c:v>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16-41C7-B8E8-A49A5E887B75}"/>
            </c:ext>
          </c:extLst>
        </c:ser>
        <c:ser>
          <c:idx val="8"/>
          <c:order val="4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16-41C7-B8E8-A49A5E887B75}"/>
            </c:ext>
          </c:extLst>
        </c:ser>
        <c:ser>
          <c:idx val="9"/>
          <c:order val="5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16-41C7-B8E8-A49A5E88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3"/>
                <c:tx>
                  <c:v>IFPEN 9% KOH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7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'323.15K'!$I$25:$I$42</c15:sqref>
                        </c15:formulaRef>
                      </c:ext>
                    </c:extLst>
                    <c:numCache>
                      <c:formatCode>0%</c:formatCode>
                      <c:ptCount val="18"/>
                      <c:pt idx="0">
                        <c:v>0</c:v>
                      </c:pt>
                      <c:pt idx="1">
                        <c:v>3.2760063077002806E-2</c:v>
                      </c:pt>
                      <c:pt idx="2">
                        <c:v>6.5429121819137057E-2</c:v>
                      </c:pt>
                      <c:pt idx="3">
                        <c:v>9.908493589002583E-2</c:v>
                      </c:pt>
                      <c:pt idx="4">
                        <c:v>9.945863719744083E-2</c:v>
                      </c:pt>
                      <c:pt idx="5">
                        <c:v>0.10100200400801604</c:v>
                      </c:pt>
                      <c:pt idx="6">
                        <c:v>0.10144927536231886</c:v>
                      </c:pt>
                      <c:pt idx="7">
                        <c:v>0.10199773840934789</c:v>
                      </c:pt>
                      <c:pt idx="8">
                        <c:v>0.22855855913009826</c:v>
                      </c:pt>
                      <c:pt idx="9">
                        <c:v>0.3316310175205881</c:v>
                      </c:pt>
                      <c:pt idx="10">
                        <c:v>0.4</c:v>
                      </c:pt>
                      <c:pt idx="11">
                        <c:v>0.40197639713559524</c:v>
                      </c:pt>
                      <c:pt idx="12">
                        <c:v>0.402034843508003</c:v>
                      </c:pt>
                      <c:pt idx="13">
                        <c:v>0.59817351598173518</c:v>
                      </c:pt>
                      <c:pt idx="14">
                        <c:v>0.60002492870094759</c:v>
                      </c:pt>
                      <c:pt idx="15">
                        <c:v>0.90102430206868844</c:v>
                      </c:pt>
                      <c:pt idx="16">
                        <c:v>0.9015544041450777</c:v>
                      </c:pt>
                      <c:pt idx="17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'323.15K'!$Y$25:$Y$42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10049.377406271429</c:v>
                      </c:pt>
                      <c:pt idx="1">
                        <c:v>14530.539376663433</c:v>
                      </c:pt>
                      <c:pt idx="2">
                        <c:v>17668.438419991962</c:v>
                      </c:pt>
                      <c:pt idx="3">
                        <c:v>20279.219892050307</c:v>
                      </c:pt>
                      <c:pt idx="4">
                        <c:v>20693.138842725686</c:v>
                      </c:pt>
                      <c:pt idx="5">
                        <c:v>20834.975145326996</c:v>
                      </c:pt>
                      <c:pt idx="6">
                        <c:v>22997.478524093771</c:v>
                      </c:pt>
                      <c:pt idx="7">
                        <c:v>21362.841445422349</c:v>
                      </c:pt>
                      <c:pt idx="8">
                        <c:v>26990.797709024628</c:v>
                      </c:pt>
                      <c:pt idx="9">
                        <c:v>29940.820011247568</c:v>
                      </c:pt>
                      <c:pt idx="10">
                        <c:v>31609.452926120928</c:v>
                      </c:pt>
                      <c:pt idx="11">
                        <c:v>31334.247641172889</c:v>
                      </c:pt>
                      <c:pt idx="12">
                        <c:v>31777.615098268769</c:v>
                      </c:pt>
                      <c:pt idx="13">
                        <c:v>35333.972435605487</c:v>
                      </c:pt>
                      <c:pt idx="14">
                        <c:v>34883.27580503971</c:v>
                      </c:pt>
                      <c:pt idx="15">
                        <c:v>39775.194713783996</c:v>
                      </c:pt>
                      <c:pt idx="16">
                        <c:v>39752.454950117943</c:v>
                      </c:pt>
                      <c:pt idx="17">
                        <c:v>41506.716594153091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0E16-41C7-B8E8-A49A5E887B75}"/>
                  </c:ext>
                </c:extLst>
              </c15:ser>
            </c15:filteredScatterSeries>
            <c15:filteredScatter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Exp_Detherm!$T$74</c15:sqref>
                        </c15:formulaRef>
                      </c:ext>
                    </c:extLst>
                    <c:strCache>
                      <c:ptCount val="1"/>
                      <c:pt idx="0">
                        <c:v>Mashovets 1971 8.5% KOH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Exp_Detherm!$Z$74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9279.24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E16-41C7-B8E8-A49A5E887B75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23653917627759469"/>
              <c:y val="0.9261871645018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Pressure / Pa</a:t>
                </a:r>
              </a:p>
            </c:rich>
          </c:tx>
          <c:layout>
            <c:manualLayout>
              <c:xMode val="edge"/>
              <c:yMode val="edge"/>
              <c:x val="6.2250408640846877E-3"/>
              <c:y val="0.346883414918790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015127339460424"/>
          <c:y val="0.23909771887540107"/>
          <c:w val="0.30546165233906525"/>
          <c:h val="0.46054319599664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F-4FA2-A16F-D724891925F8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FF-4FA2-A16F-D724891925F8}"/>
            </c:ext>
          </c:extLst>
        </c:ser>
        <c:ser>
          <c:idx val="5"/>
          <c:order val="3"/>
          <c:tx>
            <c:v>IFPEN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  <c:extLst xmlns:c15="http://schemas.microsoft.com/office/drawing/2012/chart"/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FAFF-4FA2-A16F-D724891925F8}"/>
            </c:ext>
          </c:extLst>
        </c:ser>
        <c:ser>
          <c:idx val="2"/>
          <c:order val="6"/>
          <c:tx>
            <c:strRef>
              <c:f>Exp_Detherm!$T$74</c:f>
              <c:strCache>
                <c:ptCount val="1"/>
                <c:pt idx="0">
                  <c:v>Mashovets 1971 8.5% KOH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Exp_Detherm!$Z$74</c:f>
              <c:numCache>
                <c:formatCode>General</c:formatCode>
                <c:ptCount val="1"/>
                <c:pt idx="0">
                  <c:v>9279.24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FAFF-4FA2-A16F-D7248919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2"/>
                <c:tx>
                  <c:v>IFPEN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'323.15K'!$I$55:$I$58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0.10000000000000002</c:v>
                      </c:pt>
                      <c:pt idx="1">
                        <c:v>0.40084388185654007</c:v>
                      </c:pt>
                      <c:pt idx="2">
                        <c:v>0.60185185185185186</c:v>
                      </c:pt>
                      <c:pt idx="3">
                        <c:v>0.89583333333333337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'323.15K'!$Y$55:$Y$56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18812.313170486195</c:v>
                      </c:pt>
                      <c:pt idx="1">
                        <c:v>31402.454242148127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FAFF-4FA2-A16F-D724891925F8}"/>
                  </c:ext>
                </c:extLst>
              </c15:ser>
            </c15:filteredScatterSeries>
            <c15:filteredScatterSeries>
              <c15:ser>
                <c:idx val="8"/>
                <c:order val="4"/>
                <c:tx>
                  <c:v>Horstmann 2001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7"/>
                  <c:spPr>
                    <a:noFill/>
                    <a:ln w="19050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Exp_Detherm!$AB$61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50137.934800000003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AFF-4FA2-A16F-D724891925F8}"/>
                  </c:ext>
                </c:extLst>
              </c15:ser>
            </c15:filteredScatterSeries>
            <c15:filteredScatterSeries>
              <c15:ser>
                <c:idx val="9"/>
                <c:order val="5"/>
                <c:tx>
                  <c:v>Haddad 1972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x"/>
                  <c:size val="7"/>
                  <c:spPr>
                    <a:noFill/>
                    <a:ln w="19050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Exp_Detherm!$AN$23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12030.223330000001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FF-4FA2-A16F-D724891925F8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23653917627759469"/>
              <c:y val="0.92618716450181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Pressure / Pa</a:t>
                </a:r>
              </a:p>
            </c:rich>
          </c:tx>
          <c:layout>
            <c:manualLayout>
              <c:xMode val="edge"/>
              <c:yMode val="edge"/>
              <c:x val="6.2250408640846877E-3"/>
              <c:y val="0.346883414918790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015127339460424"/>
          <c:y val="0.23909771887540107"/>
          <c:w val="0.30546165233906525"/>
          <c:h val="0.46054319599664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29096965288978"/>
          <c:y val="4.2179732461978474E-2"/>
          <c:w val="0.5012918867069327"/>
          <c:h val="0.77262411567701406"/>
        </c:manualLayout>
      </c:layout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DF-4095-A68C-FB0B346E55D7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DF-4095-A68C-FB0B346E55D7}"/>
            </c:ext>
          </c:extLst>
        </c:ser>
        <c:ser>
          <c:idx val="3"/>
          <c:order val="2"/>
          <c:tx>
            <c:v>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  <c:extLst xmlns:c15="http://schemas.microsoft.com/office/drawing/2012/chart"/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3ADF-4095-A68C-FB0B346E55D7}"/>
            </c:ext>
          </c:extLst>
        </c:ser>
        <c:ser>
          <c:idx val="8"/>
          <c:order val="4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3ADF-4095-A68C-FB0B346E55D7}"/>
            </c:ext>
          </c:extLst>
        </c:ser>
        <c:ser>
          <c:idx val="9"/>
          <c:order val="5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3ADF-4095-A68C-FB0B346E5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3"/>
                <c:tx>
                  <c:v>IFPEN 9% KOH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'323.15K'!$I$25:$I$42</c15:sqref>
                        </c15:formulaRef>
                      </c:ext>
                    </c:extLst>
                    <c:numCache>
                      <c:formatCode>0%</c:formatCode>
                      <c:ptCount val="18"/>
                      <c:pt idx="0">
                        <c:v>0</c:v>
                      </c:pt>
                      <c:pt idx="1">
                        <c:v>3.2760063077002806E-2</c:v>
                      </c:pt>
                      <c:pt idx="2">
                        <c:v>6.5429121819137057E-2</c:v>
                      </c:pt>
                      <c:pt idx="3">
                        <c:v>9.908493589002583E-2</c:v>
                      </c:pt>
                      <c:pt idx="4">
                        <c:v>9.945863719744083E-2</c:v>
                      </c:pt>
                      <c:pt idx="5">
                        <c:v>0.10100200400801604</c:v>
                      </c:pt>
                      <c:pt idx="6">
                        <c:v>0.10144927536231886</c:v>
                      </c:pt>
                      <c:pt idx="7">
                        <c:v>0.10199773840934789</c:v>
                      </c:pt>
                      <c:pt idx="8">
                        <c:v>0.22855855913009826</c:v>
                      </c:pt>
                      <c:pt idx="9">
                        <c:v>0.3316310175205881</c:v>
                      </c:pt>
                      <c:pt idx="10">
                        <c:v>0.4</c:v>
                      </c:pt>
                      <c:pt idx="11">
                        <c:v>0.40197639713559524</c:v>
                      </c:pt>
                      <c:pt idx="12">
                        <c:v>0.402034843508003</c:v>
                      </c:pt>
                      <c:pt idx="13">
                        <c:v>0.59817351598173518</c:v>
                      </c:pt>
                      <c:pt idx="14">
                        <c:v>0.60002492870094759</c:v>
                      </c:pt>
                      <c:pt idx="15">
                        <c:v>0.90102430206868844</c:v>
                      </c:pt>
                      <c:pt idx="16">
                        <c:v>0.9015544041450777</c:v>
                      </c:pt>
                      <c:pt idx="17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'323.15K'!$Y$25:$Y$42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10049.377406271429</c:v>
                      </c:pt>
                      <c:pt idx="1">
                        <c:v>14530.539376663433</c:v>
                      </c:pt>
                      <c:pt idx="2">
                        <c:v>17668.438419991962</c:v>
                      </c:pt>
                      <c:pt idx="3">
                        <c:v>20279.219892050307</c:v>
                      </c:pt>
                      <c:pt idx="4">
                        <c:v>20693.138842725686</c:v>
                      </c:pt>
                      <c:pt idx="5">
                        <c:v>20834.975145326996</c:v>
                      </c:pt>
                      <c:pt idx="6">
                        <c:v>22997.478524093771</c:v>
                      </c:pt>
                      <c:pt idx="7">
                        <c:v>21362.841445422349</c:v>
                      </c:pt>
                      <c:pt idx="8">
                        <c:v>26990.797709024628</c:v>
                      </c:pt>
                      <c:pt idx="9">
                        <c:v>29940.820011247568</c:v>
                      </c:pt>
                      <c:pt idx="10">
                        <c:v>31609.452926120928</c:v>
                      </c:pt>
                      <c:pt idx="11">
                        <c:v>31334.247641172889</c:v>
                      </c:pt>
                      <c:pt idx="12">
                        <c:v>31777.615098268769</c:v>
                      </c:pt>
                      <c:pt idx="13">
                        <c:v>35333.972435605487</c:v>
                      </c:pt>
                      <c:pt idx="14">
                        <c:v>34883.27580503971</c:v>
                      </c:pt>
                      <c:pt idx="15">
                        <c:v>39775.194713783996</c:v>
                      </c:pt>
                      <c:pt idx="16">
                        <c:v>39752.454950117943</c:v>
                      </c:pt>
                      <c:pt idx="17">
                        <c:v>41506.716594153091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3ADF-4095-A68C-FB0B346E55D7}"/>
                  </c:ext>
                </c:extLst>
              </c15:ser>
            </c15:filteredScatterSeries>
            <c15:filteredScatter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Exp_Detherm!$T$74</c15:sqref>
                        </c15:formulaRef>
                      </c:ext>
                    </c:extLst>
                    <c:strCache>
                      <c:ptCount val="1"/>
                      <c:pt idx="0">
                        <c:v>Mashovets 1971 8.5% KOH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7"/>
                  <c:spPr>
                    <a:noFill/>
                    <a:ln w="12700">
                      <a:solidFill>
                        <a:srgbClr val="7030A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Exp_Detherm!$Z$74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9279.24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ADF-4095-A68C-FB0B346E55D7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19119328856438533"/>
              <c:y val="0.9143863280899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  <c:majorUnit val="0.2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Pressure / Pa</a:t>
                </a:r>
              </a:p>
            </c:rich>
          </c:tx>
          <c:layout>
            <c:manualLayout>
              <c:xMode val="edge"/>
              <c:yMode val="edge"/>
              <c:x val="8.9032419856644991E-4"/>
              <c:y val="0.24501998498977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53302975682257"/>
          <c:y val="0.19375201313241466"/>
          <c:w val="0.32955226780152869"/>
          <c:h val="0.4847972120784064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29096965288978"/>
          <c:y val="4.2179732461978474E-2"/>
          <c:w val="0.5012918867069327"/>
          <c:h val="0.77262411567701406"/>
        </c:manualLayout>
      </c:layout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CC-44BA-8B93-6675E14D6159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CC-44BA-8B93-6675E14D6159}"/>
            </c:ext>
          </c:extLst>
        </c:ser>
        <c:ser>
          <c:idx val="5"/>
          <c:order val="3"/>
          <c:tx>
            <c:v>IFPEN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  <c:extLst xmlns:c15="http://schemas.microsoft.com/office/drawing/2012/chart"/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40CC-44BA-8B93-6675E14D6159}"/>
            </c:ext>
          </c:extLst>
        </c:ser>
        <c:ser>
          <c:idx val="2"/>
          <c:order val="6"/>
          <c:tx>
            <c:strRef>
              <c:f>Exp_Detherm!$T$74</c:f>
              <c:strCache>
                <c:ptCount val="1"/>
                <c:pt idx="0">
                  <c:v>Mashovets 1971 8.5% KOH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12700">
                <a:solidFill>
                  <a:srgbClr val="7030A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Exp_Detherm!$Z$74</c:f>
              <c:numCache>
                <c:formatCode>General</c:formatCode>
                <c:ptCount val="1"/>
                <c:pt idx="0">
                  <c:v>9279.24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40CC-44BA-8B93-6675E14D6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2"/>
                <c:tx>
                  <c:v>IFPEN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7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'323.15K'!$I$55:$I$58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0.10000000000000002</c:v>
                      </c:pt>
                      <c:pt idx="1">
                        <c:v>0.40084388185654007</c:v>
                      </c:pt>
                      <c:pt idx="2">
                        <c:v>0.60185185185185186</c:v>
                      </c:pt>
                      <c:pt idx="3">
                        <c:v>0.89583333333333337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'323.15K'!$Y$55:$Y$56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18812.313170486195</c:v>
                      </c:pt>
                      <c:pt idx="1">
                        <c:v>31402.454242148127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40CC-44BA-8B93-6675E14D6159}"/>
                  </c:ext>
                </c:extLst>
              </c15:ser>
            </c15:filteredScatterSeries>
            <c15:filteredScatterSeries>
              <c15:ser>
                <c:idx val="8"/>
                <c:order val="4"/>
                <c:tx>
                  <c:v>Horstmann 2001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7"/>
                  <c:spPr>
                    <a:noFill/>
                    <a:ln w="19050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Exp_Detherm!$AB$61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50137.934800000003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0CC-44BA-8B93-6675E14D6159}"/>
                  </c:ext>
                </c:extLst>
              </c15:ser>
            </c15:filteredScatterSeries>
            <c15:filteredScatterSeries>
              <c15:ser>
                <c:idx val="9"/>
                <c:order val="5"/>
                <c:tx>
                  <c:v>Haddad 1972 9% HAc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x"/>
                  <c:size val="7"/>
                  <c:spPr>
                    <a:noFill/>
                    <a:ln w="19050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Exp_Detherm!$AN$23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12030.223330000001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0CC-44BA-8B93-6675E14D6159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18852588650687321"/>
              <c:y val="0.9143863280899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  <c:majorUnit val="0.2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Pressure / Pa</a:t>
                </a:r>
              </a:p>
            </c:rich>
          </c:tx>
          <c:layout>
            <c:manualLayout>
              <c:xMode val="edge"/>
              <c:yMode val="edge"/>
              <c:x val="8.9032419856644991E-4"/>
              <c:y val="0.24501998498977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53302975682257"/>
          <c:y val="0.19375201313241466"/>
          <c:w val="0.32955226780152869"/>
          <c:h val="0.4847972120784064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29096965288978"/>
          <c:y val="4.2179732461978474E-2"/>
          <c:w val="0.5012918867069327"/>
          <c:h val="0.77262411567701406"/>
        </c:manualLayout>
      </c:layout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16-4242-8D7E-8D49D8850484}"/>
            </c:ext>
          </c:extLst>
        </c:ser>
        <c:ser>
          <c:idx val="1"/>
          <c:order val="1"/>
          <c:tx>
            <c:v>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16-4242-8D7E-8D49D8850484}"/>
            </c:ext>
          </c:extLst>
        </c:ser>
        <c:ser>
          <c:idx val="3"/>
          <c:order val="2"/>
          <c:tx>
            <c:v>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  <c:extLst xmlns:c15="http://schemas.microsoft.com/office/drawing/2012/chart"/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116-4242-8D7E-8D49D8850484}"/>
            </c:ext>
          </c:extLst>
        </c:ser>
        <c:ser>
          <c:idx val="4"/>
          <c:order val="3"/>
          <c:tx>
            <c:v>IFPEN 9% HAc New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'323.15K'!$I$59:$I$60</c:f>
              <c:numCache>
                <c:formatCode>0%</c:formatCode>
                <c:ptCount val="2"/>
                <c:pt idx="0">
                  <c:v>0.60185185185185186</c:v>
                </c:pt>
                <c:pt idx="1">
                  <c:v>1</c:v>
                </c:pt>
              </c:numCache>
            </c:numRef>
          </c:xVal>
          <c:yVal>
            <c:numRef>
              <c:f>'323.15K'!$Y$59:$Y$60</c:f>
              <c:numCache>
                <c:formatCode>General</c:formatCode>
                <c:ptCount val="2"/>
                <c:pt idx="0">
                  <c:v>39540.38676627641</c:v>
                </c:pt>
                <c:pt idx="1">
                  <c:v>56281.738464608999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16-4242-8D7E-8D49D8850484}"/>
            </c:ext>
          </c:extLst>
        </c:ser>
        <c:ser>
          <c:idx val="8"/>
          <c:order val="5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116-4242-8D7E-8D49D8850484}"/>
            </c:ext>
          </c:extLst>
        </c:ser>
        <c:ser>
          <c:idx val="9"/>
          <c:order val="6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116-4242-8D7E-8D49D8850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5"/>
                <c:order val="4"/>
                <c:tx>
                  <c:v>IFPEN 9% KOH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triang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'323.15K'!$I$25:$I$42</c15:sqref>
                        </c15:formulaRef>
                      </c:ext>
                    </c:extLst>
                    <c:numCache>
                      <c:formatCode>0%</c:formatCode>
                      <c:ptCount val="18"/>
                      <c:pt idx="0">
                        <c:v>0</c:v>
                      </c:pt>
                      <c:pt idx="1">
                        <c:v>3.2760063077002806E-2</c:v>
                      </c:pt>
                      <c:pt idx="2">
                        <c:v>6.5429121819137057E-2</c:v>
                      </c:pt>
                      <c:pt idx="3">
                        <c:v>9.908493589002583E-2</c:v>
                      </c:pt>
                      <c:pt idx="4">
                        <c:v>9.945863719744083E-2</c:v>
                      </c:pt>
                      <c:pt idx="5">
                        <c:v>0.10100200400801604</c:v>
                      </c:pt>
                      <c:pt idx="6">
                        <c:v>0.10144927536231886</c:v>
                      </c:pt>
                      <c:pt idx="7">
                        <c:v>0.10199773840934789</c:v>
                      </c:pt>
                      <c:pt idx="8">
                        <c:v>0.22855855913009826</c:v>
                      </c:pt>
                      <c:pt idx="9">
                        <c:v>0.3316310175205881</c:v>
                      </c:pt>
                      <c:pt idx="10">
                        <c:v>0.4</c:v>
                      </c:pt>
                      <c:pt idx="11">
                        <c:v>0.40197639713559524</c:v>
                      </c:pt>
                      <c:pt idx="12">
                        <c:v>0.402034843508003</c:v>
                      </c:pt>
                      <c:pt idx="13">
                        <c:v>0.59817351598173518</c:v>
                      </c:pt>
                      <c:pt idx="14">
                        <c:v>0.60002492870094759</c:v>
                      </c:pt>
                      <c:pt idx="15">
                        <c:v>0.90102430206868844</c:v>
                      </c:pt>
                      <c:pt idx="16">
                        <c:v>0.9015544041450777</c:v>
                      </c:pt>
                      <c:pt idx="17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'323.15K'!$Y$25:$Y$42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10049.377406271429</c:v>
                      </c:pt>
                      <c:pt idx="1">
                        <c:v>14530.539376663433</c:v>
                      </c:pt>
                      <c:pt idx="2">
                        <c:v>17668.438419991962</c:v>
                      </c:pt>
                      <c:pt idx="3">
                        <c:v>20279.219892050307</c:v>
                      </c:pt>
                      <c:pt idx="4">
                        <c:v>20693.138842725686</c:v>
                      </c:pt>
                      <c:pt idx="5">
                        <c:v>20834.975145326996</c:v>
                      </c:pt>
                      <c:pt idx="6">
                        <c:v>22997.478524093771</c:v>
                      </c:pt>
                      <c:pt idx="7">
                        <c:v>21362.841445422349</c:v>
                      </c:pt>
                      <c:pt idx="8">
                        <c:v>26990.797709024628</c:v>
                      </c:pt>
                      <c:pt idx="9">
                        <c:v>29940.820011247568</c:v>
                      </c:pt>
                      <c:pt idx="10">
                        <c:v>31609.452926120928</c:v>
                      </c:pt>
                      <c:pt idx="11">
                        <c:v>31334.247641172889</c:v>
                      </c:pt>
                      <c:pt idx="12">
                        <c:v>31777.615098268769</c:v>
                      </c:pt>
                      <c:pt idx="13">
                        <c:v>35333.972435605487</c:v>
                      </c:pt>
                      <c:pt idx="14">
                        <c:v>34883.27580503971</c:v>
                      </c:pt>
                      <c:pt idx="15">
                        <c:v>39775.194713783996</c:v>
                      </c:pt>
                      <c:pt idx="16">
                        <c:v>39752.454950117943</c:v>
                      </c:pt>
                      <c:pt idx="17">
                        <c:v>41506.716594153091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9116-4242-8D7E-8D49D8850484}"/>
                  </c:ext>
                </c:extLst>
              </c15:ser>
            </c15:filteredScatterSeries>
            <c15:filteredScatte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Exp_Detherm!$T$74</c15:sqref>
                        </c15:formulaRef>
                      </c:ext>
                    </c:extLst>
                    <c:strCache>
                      <c:ptCount val="1"/>
                      <c:pt idx="0">
                        <c:v>Mashovets 1971 8.5% KOH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7"/>
                  <c:spPr>
                    <a:noFill/>
                    <a:ln w="12700">
                      <a:solidFill>
                        <a:srgbClr val="7030A0"/>
                      </a:solidFill>
                    </a:ln>
                    <a:effectLst/>
                  </c:spPr>
                </c:marker>
                <c:x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Exp_Detherm!$Z$74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9279.24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116-4242-8D7E-8D49D8850484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19119328856438533"/>
              <c:y val="0.9143863280899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  <c:majorUnit val="0.2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/>
                  <a:t>Pressure / Pa</a:t>
                </a:r>
              </a:p>
            </c:rich>
          </c:tx>
          <c:layout>
            <c:manualLayout>
              <c:xMode val="edge"/>
              <c:yMode val="edge"/>
              <c:x val="8.9032419856644991E-4"/>
              <c:y val="0.24501998498977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53302975682257"/>
          <c:y val="0.19375201313241466"/>
          <c:w val="0.28496360256381442"/>
          <c:h val="0.4911300256090504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Carnot!$P$1</c:f>
              <c:strCache>
                <c:ptCount val="1"/>
                <c:pt idx="0">
                  <c:v>H2O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Carnot!$P$2:$P$22</c:f>
              <c:numCache>
                <c:formatCode>General</c:formatCode>
                <c:ptCount val="21"/>
                <c:pt idx="0">
                  <c:v>0.96093499999999998</c:v>
                </c:pt>
                <c:pt idx="1">
                  <c:v>0.94133900000000004</c:v>
                </c:pt>
                <c:pt idx="2">
                  <c:v>0.92332599999999998</c:v>
                </c:pt>
                <c:pt idx="3">
                  <c:v>0.90695000000000003</c:v>
                </c:pt>
                <c:pt idx="4">
                  <c:v>0.89227500000000004</c:v>
                </c:pt>
                <c:pt idx="5">
                  <c:v>0.87936999999999999</c:v>
                </c:pt>
                <c:pt idx="6">
                  <c:v>0.86831700000000001</c:v>
                </c:pt>
                <c:pt idx="7">
                  <c:v>0.859205</c:v>
                </c:pt>
                <c:pt idx="8">
                  <c:v>0.85213499999999998</c:v>
                </c:pt>
                <c:pt idx="9">
                  <c:v>0.84721800000000003</c:v>
                </c:pt>
                <c:pt idx="10">
                  <c:v>0.84456799999999999</c:v>
                </c:pt>
                <c:pt idx="11">
                  <c:v>0.84428999999999998</c:v>
                </c:pt>
                <c:pt idx="12">
                  <c:v>0.84645499999999996</c:v>
                </c:pt>
                <c:pt idx="13">
                  <c:v>0.85104299999999999</c:v>
                </c:pt>
                <c:pt idx="14">
                  <c:v>0.85783399999999999</c:v>
                </c:pt>
                <c:pt idx="15">
                  <c:v>0.86618499999999998</c:v>
                </c:pt>
                <c:pt idx="16">
                  <c:v>0.87464699999999995</c:v>
                </c:pt>
                <c:pt idx="17">
                  <c:v>0.88048700000000002</c:v>
                </c:pt>
                <c:pt idx="18">
                  <c:v>0.88028300000000004</c:v>
                </c:pt>
                <c:pt idx="19">
                  <c:v>0.87734100000000004</c:v>
                </c:pt>
                <c:pt idx="20">
                  <c:v>0.89902199999999999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2B-411C-B417-C9CAD9D537C2}"/>
            </c:ext>
          </c:extLst>
        </c:ser>
        <c:ser>
          <c:idx val="1"/>
          <c:order val="1"/>
          <c:tx>
            <c:strRef>
              <c:f>Carnot!$Q$1</c:f>
              <c:strCache>
                <c:ptCount val="1"/>
                <c:pt idx="0">
                  <c:v>MeOH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Carnot!$Q$2:$Q$22</c:f>
              <c:numCache>
                <c:formatCode>General</c:formatCode>
                <c:ptCount val="21"/>
                <c:pt idx="0">
                  <c:v>0.96292999999999995</c:v>
                </c:pt>
                <c:pt idx="1">
                  <c:v>0.97912100000000002</c:v>
                </c:pt>
                <c:pt idx="2">
                  <c:v>0.99713700000000005</c:v>
                </c:pt>
                <c:pt idx="3">
                  <c:v>1.01698</c:v>
                </c:pt>
                <c:pt idx="4">
                  <c:v>1.0385899999999999</c:v>
                </c:pt>
                <c:pt idx="5">
                  <c:v>1.0618099999999999</c:v>
                </c:pt>
                <c:pt idx="6">
                  <c:v>1.0863700000000001</c:v>
                </c:pt>
                <c:pt idx="7">
                  <c:v>1.1117600000000001</c:v>
                </c:pt>
                <c:pt idx="8">
                  <c:v>1.1372</c:v>
                </c:pt>
                <c:pt idx="9">
                  <c:v>1.16147</c:v>
                </c:pt>
                <c:pt idx="10">
                  <c:v>1.1827700000000001</c:v>
                </c:pt>
                <c:pt idx="11">
                  <c:v>1.19848</c:v>
                </c:pt>
                <c:pt idx="12">
                  <c:v>1.20496</c:v>
                </c:pt>
                <c:pt idx="13">
                  <c:v>1.1974400000000001</c:v>
                </c:pt>
                <c:pt idx="14">
                  <c:v>1.1703699999999999</c:v>
                </c:pt>
                <c:pt idx="15">
                  <c:v>1.11913</c:v>
                </c:pt>
                <c:pt idx="16">
                  <c:v>1.0450299999999999</c:v>
                </c:pt>
                <c:pt idx="17">
                  <c:v>0.96860299999999999</c:v>
                </c:pt>
                <c:pt idx="18">
                  <c:v>0.96811000000000003</c:v>
                </c:pt>
                <c:pt idx="19">
                  <c:v>1.35127</c:v>
                </c:pt>
                <c:pt idx="20">
                  <c:v>3.22783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2B-411C-B417-C9CAD9D53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271336"/>
        <c:axId val="1151266088"/>
      </c:scatterChart>
      <c:valAx>
        <c:axId val="115127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266088"/>
        <c:crosses val="autoZero"/>
        <c:crossBetween val="midCat"/>
      </c:valAx>
      <c:valAx>
        <c:axId val="115126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271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W+MeOH phase envelope at 50°C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01374380835235"/>
          <c:y val="0.15026848473209142"/>
          <c:w val="0.50714001454855973"/>
          <c:h val="0.66564202035721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Exp_Detherm!$J$11</c:f>
              <c:strCache>
                <c:ptCount val="1"/>
                <c:pt idx="0">
                  <c:v>Bernatova 2006 -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Exp_Detherm!$C$11:$C$24</c:f>
              <c:numCache>
                <c:formatCode>General</c:formatCode>
                <c:ptCount val="14"/>
                <c:pt idx="0">
                  <c:v>0</c:v>
                </c:pt>
                <c:pt idx="1">
                  <c:v>6.2100000000000002E-2</c:v>
                </c:pt>
                <c:pt idx="2">
                  <c:v>0.1123</c:v>
                </c:pt>
                <c:pt idx="3">
                  <c:v>0.17879999999999999</c:v>
                </c:pt>
                <c:pt idx="4">
                  <c:v>0.25890000000000002</c:v>
                </c:pt>
                <c:pt idx="5">
                  <c:v>0.32740000000000002</c:v>
                </c:pt>
                <c:pt idx="6">
                  <c:v>0.44819999999999999</c:v>
                </c:pt>
                <c:pt idx="7">
                  <c:v>0.55640000000000001</c:v>
                </c:pt>
                <c:pt idx="8">
                  <c:v>0.64080000000000004</c:v>
                </c:pt>
                <c:pt idx="9">
                  <c:v>0.74839999999999995</c:v>
                </c:pt>
                <c:pt idx="10">
                  <c:v>0.86739999999999995</c:v>
                </c:pt>
                <c:pt idx="11">
                  <c:v>0.93400000000000005</c:v>
                </c:pt>
                <c:pt idx="12">
                  <c:v>0.97850000000000004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40-4BCC-9BB6-D0329AD68C17}"/>
            </c:ext>
          </c:extLst>
        </c:ser>
        <c:ser>
          <c:idx val="1"/>
          <c:order val="1"/>
          <c:tx>
            <c:strRef>
              <c:f>Exp_Detherm!$J$26</c:f>
              <c:strCache>
                <c:ptCount val="1"/>
                <c:pt idx="0">
                  <c:v>McGlashan 1976 -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Exp_Detherm!$C$26:$C$38</c:f>
              <c:numCache>
                <c:formatCode>General</c:formatCode>
                <c:ptCount val="13"/>
                <c:pt idx="0">
                  <c:v>0</c:v>
                </c:pt>
                <c:pt idx="1">
                  <c:v>4.53E-2</c:v>
                </c:pt>
                <c:pt idx="2">
                  <c:v>8.6300000000000002E-2</c:v>
                </c:pt>
                <c:pt idx="3">
                  <c:v>0.13869999999999999</c:v>
                </c:pt>
                <c:pt idx="4">
                  <c:v>0.18540000000000001</c:v>
                </c:pt>
                <c:pt idx="5">
                  <c:v>0.31369999999999998</c:v>
                </c:pt>
                <c:pt idx="6">
                  <c:v>0.41770000000000002</c:v>
                </c:pt>
                <c:pt idx="7">
                  <c:v>0.54110000000000003</c:v>
                </c:pt>
                <c:pt idx="8">
                  <c:v>0.61660000000000004</c:v>
                </c:pt>
                <c:pt idx="9">
                  <c:v>0.75980000000000003</c:v>
                </c:pt>
                <c:pt idx="10">
                  <c:v>0.85250000000000004</c:v>
                </c:pt>
                <c:pt idx="11">
                  <c:v>0.95140000000000002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40-4BCC-9BB6-D0329AD68C17}"/>
            </c:ext>
          </c:extLst>
        </c:ser>
        <c:ser>
          <c:idx val="2"/>
          <c:order val="2"/>
          <c:tx>
            <c:strRef>
              <c:f>Exp_Detherm!$K$11</c:f>
              <c:strCache>
                <c:ptCount val="1"/>
                <c:pt idx="0">
                  <c:v>Bernatova 2006 -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Exp_Detherm!$E$11:$E$24</c:f>
              <c:numCache>
                <c:formatCode>General</c:formatCode>
                <c:ptCount val="14"/>
                <c:pt idx="0">
                  <c:v>0</c:v>
                </c:pt>
                <c:pt idx="1">
                  <c:v>0.29609999999999997</c:v>
                </c:pt>
                <c:pt idx="2">
                  <c:v>0.44600000000000001</c:v>
                </c:pt>
                <c:pt idx="3">
                  <c:v>0.55400000000000005</c:v>
                </c:pt>
                <c:pt idx="4">
                  <c:v>0.65400000000000003</c:v>
                </c:pt>
                <c:pt idx="5">
                  <c:v>0.71519999999999995</c:v>
                </c:pt>
                <c:pt idx="6">
                  <c:v>0.7802</c:v>
                </c:pt>
                <c:pt idx="7">
                  <c:v>0.83089999999999997</c:v>
                </c:pt>
                <c:pt idx="8">
                  <c:v>0.86470000000000002</c:v>
                </c:pt>
                <c:pt idx="9">
                  <c:v>0.9052</c:v>
                </c:pt>
                <c:pt idx="10">
                  <c:v>0.95169999999999999</c:v>
                </c:pt>
                <c:pt idx="11">
                  <c:v>0.97640000000000005</c:v>
                </c:pt>
                <c:pt idx="12">
                  <c:v>0.99219999999999997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40-4BCC-9BB6-D0329AD68C17}"/>
            </c:ext>
          </c:extLst>
        </c:ser>
        <c:ser>
          <c:idx val="3"/>
          <c:order val="3"/>
          <c:tx>
            <c:strRef>
              <c:f>Exp_Detherm!$K$26</c:f>
              <c:strCache>
                <c:ptCount val="1"/>
                <c:pt idx="0">
                  <c:v>McGlashan 1976 -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Exp_Detherm!$E$26:$E$38</c:f>
              <c:numCache>
                <c:formatCode>General</c:formatCode>
                <c:ptCount val="13"/>
                <c:pt idx="0">
                  <c:v>0</c:v>
                </c:pt>
                <c:pt idx="1">
                  <c:v>0.2661</c:v>
                </c:pt>
                <c:pt idx="2">
                  <c:v>0.40570000000000001</c:v>
                </c:pt>
                <c:pt idx="3">
                  <c:v>0.52270000000000005</c:v>
                </c:pt>
                <c:pt idx="4">
                  <c:v>0.58979999999999999</c:v>
                </c:pt>
                <c:pt idx="5">
                  <c:v>0.7087</c:v>
                </c:pt>
                <c:pt idx="6">
                  <c:v>0.76839999999999997</c:v>
                </c:pt>
                <c:pt idx="7">
                  <c:v>0.82120000000000004</c:v>
                </c:pt>
                <c:pt idx="8">
                  <c:v>0.85199999999999998</c:v>
                </c:pt>
                <c:pt idx="9">
                  <c:v>0.90900000000000003</c:v>
                </c:pt>
                <c:pt idx="10">
                  <c:v>0.94550000000000001</c:v>
                </c:pt>
                <c:pt idx="11">
                  <c:v>0.98170000000000002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40-4BCC-9BB6-D0329AD68C17}"/>
            </c:ext>
          </c:extLst>
        </c:ser>
        <c:ser>
          <c:idx val="4"/>
          <c:order val="4"/>
          <c:tx>
            <c:v>Carnot - Schreckenberg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Carnot!$B$51:$B$66</c:f>
              <c:numCache>
                <c:formatCode>General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Carnot!$K$51:$K$66</c:f>
              <c:numCache>
                <c:formatCode>General</c:formatCode>
                <c:ptCount val="16"/>
                <c:pt idx="0">
                  <c:v>124.74299999999999</c:v>
                </c:pt>
                <c:pt idx="1">
                  <c:v>292.303</c:v>
                </c:pt>
                <c:pt idx="2">
                  <c:v>310.40300000000002</c:v>
                </c:pt>
                <c:pt idx="3">
                  <c:v>315.00099999999998</c:v>
                </c:pt>
                <c:pt idx="4">
                  <c:v>333.06699999999995</c:v>
                </c:pt>
                <c:pt idx="5">
                  <c:v>362.59399999999999</c:v>
                </c:pt>
                <c:pt idx="6">
                  <c:v>374.43900000000002</c:v>
                </c:pt>
                <c:pt idx="7">
                  <c:v>396.8</c:v>
                </c:pt>
                <c:pt idx="8">
                  <c:v>414.28899999999999</c:v>
                </c:pt>
                <c:pt idx="9">
                  <c:v>422.12300000000005</c:v>
                </c:pt>
                <c:pt idx="10">
                  <c:v>429.005</c:v>
                </c:pt>
                <c:pt idx="11">
                  <c:v>446.99800000000005</c:v>
                </c:pt>
                <c:pt idx="12">
                  <c:v>480.61300000000006</c:v>
                </c:pt>
                <c:pt idx="13">
                  <c:v>492.81099999999998</c:v>
                </c:pt>
                <c:pt idx="14">
                  <c:v>510.91</c:v>
                </c:pt>
                <c:pt idx="15">
                  <c:v>555.26900000000001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40-4BCC-9BB6-D0329AD68C17}"/>
            </c:ext>
          </c:extLst>
        </c:ser>
        <c:ser>
          <c:idx val="5"/>
          <c:order val="5"/>
          <c:tx>
            <c:v>Carnot rsp constant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Carnot!$D$51:$D$66</c:f>
              <c:numCache>
                <c:formatCode>General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Carnot!$I$51:$I$66</c:f>
              <c:numCache>
                <c:formatCode>General</c:formatCode>
                <c:ptCount val="16"/>
                <c:pt idx="0">
                  <c:v>123.57899999999999</c:v>
                </c:pt>
                <c:pt idx="1">
                  <c:v>281.21199999999999</c:v>
                </c:pt>
                <c:pt idx="2">
                  <c:v>297.66900000000004</c:v>
                </c:pt>
                <c:pt idx="3">
                  <c:v>301.83199999999999</c:v>
                </c:pt>
                <c:pt idx="4">
                  <c:v>318.12200000000001</c:v>
                </c:pt>
                <c:pt idx="5">
                  <c:v>344.51300000000003</c:v>
                </c:pt>
                <c:pt idx="6">
                  <c:v>355.01800000000003</c:v>
                </c:pt>
                <c:pt idx="7">
                  <c:v>374.72300000000001</c:v>
                </c:pt>
                <c:pt idx="8">
                  <c:v>390.01800000000003</c:v>
                </c:pt>
                <c:pt idx="9">
                  <c:v>396.83699999999999</c:v>
                </c:pt>
                <c:pt idx="10">
                  <c:v>402.81</c:v>
                </c:pt>
                <c:pt idx="11">
                  <c:v>418.351</c:v>
                </c:pt>
                <c:pt idx="12">
                  <c:v>447.09800000000001</c:v>
                </c:pt>
                <c:pt idx="13">
                  <c:v>457.43599999999998</c:v>
                </c:pt>
                <c:pt idx="14">
                  <c:v>472.685</c:v>
                </c:pt>
                <c:pt idx="15">
                  <c:v>555.26900000000001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40-4BCC-9BB6-D0329AD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073176"/>
        <c:axId val="634069240"/>
      </c:scatterChart>
      <c:valAx>
        <c:axId val="6340731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MeOH salt-free mole fraction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69240"/>
        <c:crosses val="autoZero"/>
        <c:crossBetween val="midCat"/>
        <c:majorUnit val="0.2"/>
      </c:valAx>
      <c:valAx>
        <c:axId val="63406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Pressure (mbar)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73176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386334439533756"/>
          <c:y val="0.23559131937776071"/>
          <c:w val="0.32279417233949831"/>
          <c:h val="0.529256001536393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53-490C-806B-E5ACAFBF55E7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53-490C-806B-E5ACAFBF55E7}"/>
            </c:ext>
          </c:extLst>
        </c:ser>
        <c:ser>
          <c:idx val="3"/>
          <c:order val="2"/>
          <c:tx>
            <c:v>Exp 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53-490C-806B-E5ACAFBF55E7}"/>
            </c:ext>
          </c:extLst>
        </c:ser>
        <c:ser>
          <c:idx val="2"/>
          <c:order val="3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53-490C-806B-E5ACAFBF55E7}"/>
            </c:ext>
          </c:extLst>
        </c:ser>
        <c:ser>
          <c:idx val="4"/>
          <c:order val="4"/>
          <c:tx>
            <c:v>Carnot 9% HAc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53-490C-806B-E5ACAFBF55E7}"/>
            </c:ext>
          </c:extLst>
        </c:ser>
        <c:ser>
          <c:idx val="8"/>
          <c:order val="5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53-490C-806B-E5ACAFBF55E7}"/>
            </c:ext>
          </c:extLst>
        </c:ser>
        <c:ser>
          <c:idx val="5"/>
          <c:order val="6"/>
          <c:tx>
            <c:v>Haddad 1972 9%HAc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31-472C-8877-DC7F67480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81634769255019"/>
          <c:y val="0.26244975796711306"/>
          <c:w val="0.26686848216470649"/>
          <c:h val="0.39355275613851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A3-4578-B9A2-C7FA7C65ED50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'323.15K'!$I$20:$I$24</c:f>
              <c:numCache>
                <c:formatCode>0%</c:formatCode>
                <c:ptCount val="5"/>
                <c:pt idx="0">
                  <c:v>0</c:v>
                </c:pt>
                <c:pt idx="1">
                  <c:v>9.8447738119848638E-2</c:v>
                </c:pt>
                <c:pt idx="2">
                  <c:v>0.10157144474780136</c:v>
                </c:pt>
                <c:pt idx="3">
                  <c:v>0.40254411161263848</c:v>
                </c:pt>
                <c:pt idx="4">
                  <c:v>0.59962011108872704</c:v>
                </c:pt>
              </c:numCache>
            </c:numRef>
          </c:xVal>
          <c:yVal>
            <c:numRef>
              <c:f>'323.15K'!$Y$20:$Y$24</c:f>
              <c:numCache>
                <c:formatCode>General</c:formatCode>
                <c:ptCount val="5"/>
                <c:pt idx="0">
                  <c:v>12809.189677402213</c:v>
                </c:pt>
                <c:pt idx="1">
                  <c:v>21413.705999372331</c:v>
                </c:pt>
                <c:pt idx="2">
                  <c:v>21794.247721826425</c:v>
                </c:pt>
                <c:pt idx="3">
                  <c:v>35262.174769568999</c:v>
                </c:pt>
                <c:pt idx="4">
                  <c:v>42132.902023537063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A3-4578-B9A2-C7FA7C65ED50}"/>
            </c:ext>
          </c:extLst>
        </c:ser>
        <c:ser>
          <c:idx val="2"/>
          <c:order val="2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'323.15K'!$AA$3:$AA$18</c:f>
              <c:numCache>
                <c:formatCode>General</c:formatCode>
                <c:ptCount val="16"/>
                <c:pt idx="0">
                  <c:v>12357.9</c:v>
                </c:pt>
                <c:pt idx="1">
                  <c:v>28120.7</c:v>
                </c:pt>
                <c:pt idx="2">
                  <c:v>29766.400000000001</c:v>
                </c:pt>
                <c:pt idx="3">
                  <c:v>30182.799999999999</c:v>
                </c:pt>
                <c:pt idx="4">
                  <c:v>31811.8</c:v>
                </c:pt>
                <c:pt idx="5">
                  <c:v>34450.800000000003</c:v>
                </c:pt>
                <c:pt idx="6">
                  <c:v>35501.4</c:v>
                </c:pt>
                <c:pt idx="7">
                  <c:v>37471.9</c:v>
                </c:pt>
                <c:pt idx="8">
                  <c:v>39001.5</c:v>
                </c:pt>
                <c:pt idx="9">
                  <c:v>39683.4</c:v>
                </c:pt>
                <c:pt idx="10">
                  <c:v>40280.699999999997</c:v>
                </c:pt>
                <c:pt idx="11">
                  <c:v>41834.9</c:v>
                </c:pt>
                <c:pt idx="12">
                  <c:v>44709.599999999999</c:v>
                </c:pt>
                <c:pt idx="13">
                  <c:v>45743.4</c:v>
                </c:pt>
                <c:pt idx="14">
                  <c:v>47268.4</c:v>
                </c:pt>
                <c:pt idx="15">
                  <c:v>55526.9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A3-4578-B9A2-C7FA7C65ED50}"/>
            </c:ext>
          </c:extLst>
        </c:ser>
        <c:ser>
          <c:idx val="3"/>
          <c:order val="3"/>
          <c:tx>
            <c:v>9%Hac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A3-4578-B9A2-C7FA7C65ED50}"/>
            </c:ext>
          </c:extLst>
        </c:ser>
        <c:ser>
          <c:idx val="4"/>
          <c:order val="4"/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'323.15K'!$AA$55:$AA$58</c:f>
              <c:numCache>
                <c:formatCode>General</c:formatCode>
                <c:ptCount val="4"/>
                <c:pt idx="0">
                  <c:v>17577.2</c:v>
                </c:pt>
                <c:pt idx="1">
                  <c:v>30171.1</c:v>
                </c:pt>
                <c:pt idx="2">
                  <c:v>36963.1</c:v>
                </c:pt>
                <c:pt idx="3">
                  <c:v>46704.6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FA3-4578-B9A2-C7FA7C65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salt-free methanol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6-4464-BF84-8667BB81DB26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'323.15K'!$I$20:$I$24</c:f>
              <c:numCache>
                <c:formatCode>0%</c:formatCode>
                <c:ptCount val="5"/>
                <c:pt idx="0">
                  <c:v>0</c:v>
                </c:pt>
                <c:pt idx="1">
                  <c:v>9.8447738119848638E-2</c:v>
                </c:pt>
                <c:pt idx="2">
                  <c:v>0.10157144474780136</c:v>
                </c:pt>
                <c:pt idx="3">
                  <c:v>0.40254411161263848</c:v>
                </c:pt>
                <c:pt idx="4">
                  <c:v>0.59962011108872704</c:v>
                </c:pt>
              </c:numCache>
            </c:numRef>
          </c:xVal>
          <c:yVal>
            <c:numRef>
              <c:f>'323.15K'!$Y$20:$Y$24</c:f>
              <c:numCache>
                <c:formatCode>General</c:formatCode>
                <c:ptCount val="5"/>
                <c:pt idx="0">
                  <c:v>12809.189677402213</c:v>
                </c:pt>
                <c:pt idx="1">
                  <c:v>21413.705999372331</c:v>
                </c:pt>
                <c:pt idx="2">
                  <c:v>21794.247721826425</c:v>
                </c:pt>
                <c:pt idx="3">
                  <c:v>35262.174769568999</c:v>
                </c:pt>
                <c:pt idx="4">
                  <c:v>42132.902023537063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66-4464-BF84-8667BB81DB26}"/>
            </c:ext>
          </c:extLst>
        </c:ser>
        <c:ser>
          <c:idx val="2"/>
          <c:order val="2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'323.15K'!$AA$3:$AA$18</c:f>
              <c:numCache>
                <c:formatCode>General</c:formatCode>
                <c:ptCount val="16"/>
                <c:pt idx="0">
                  <c:v>12357.9</c:v>
                </c:pt>
                <c:pt idx="1">
                  <c:v>28120.7</c:v>
                </c:pt>
                <c:pt idx="2">
                  <c:v>29766.400000000001</c:v>
                </c:pt>
                <c:pt idx="3">
                  <c:v>30182.799999999999</c:v>
                </c:pt>
                <c:pt idx="4">
                  <c:v>31811.8</c:v>
                </c:pt>
                <c:pt idx="5">
                  <c:v>34450.800000000003</c:v>
                </c:pt>
                <c:pt idx="6">
                  <c:v>35501.4</c:v>
                </c:pt>
                <c:pt idx="7">
                  <c:v>37471.9</c:v>
                </c:pt>
                <c:pt idx="8">
                  <c:v>39001.5</c:v>
                </c:pt>
                <c:pt idx="9">
                  <c:v>39683.4</c:v>
                </c:pt>
                <c:pt idx="10">
                  <c:v>40280.699999999997</c:v>
                </c:pt>
                <c:pt idx="11">
                  <c:v>41834.9</c:v>
                </c:pt>
                <c:pt idx="12">
                  <c:v>44709.599999999999</c:v>
                </c:pt>
                <c:pt idx="13">
                  <c:v>45743.4</c:v>
                </c:pt>
                <c:pt idx="14">
                  <c:v>47268.4</c:v>
                </c:pt>
                <c:pt idx="15">
                  <c:v>55526.9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66-4464-BF84-8667BB81DB26}"/>
            </c:ext>
          </c:extLst>
        </c:ser>
        <c:ser>
          <c:idx val="3"/>
          <c:order val="3"/>
          <c:tx>
            <c:v>9%KOH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66-4464-BF84-8667BB81DB26}"/>
            </c:ext>
          </c:extLst>
        </c:ser>
        <c:ser>
          <c:idx val="4"/>
          <c:order val="4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</c:numRef>
          </c:xVal>
          <c:yVal>
            <c:numRef>
              <c:f>'323.15K'!$AA$25:$AA$42</c:f>
              <c:numCache>
                <c:formatCode>General</c:formatCode>
                <c:ptCount val="18"/>
                <c:pt idx="0">
                  <c:v>9130.06</c:v>
                </c:pt>
                <c:pt idx="1">
                  <c:v>13978.5</c:v>
                </c:pt>
                <c:pt idx="2">
                  <c:v>17854.599999999999</c:v>
                </c:pt>
                <c:pt idx="3">
                  <c:v>21007.8</c:v>
                </c:pt>
                <c:pt idx="4">
                  <c:v>21014.1</c:v>
                </c:pt>
                <c:pt idx="5">
                  <c:v>21245.8</c:v>
                </c:pt>
                <c:pt idx="6">
                  <c:v>21300.9</c:v>
                </c:pt>
                <c:pt idx="7">
                  <c:v>20143.5</c:v>
                </c:pt>
                <c:pt idx="8">
                  <c:v>28341</c:v>
                </c:pt>
                <c:pt idx="9">
                  <c:v>30405.1</c:v>
                </c:pt>
                <c:pt idx="10">
                  <c:v>30760.799999999999</c:v>
                </c:pt>
                <c:pt idx="11">
                  <c:v>33011.800000000003</c:v>
                </c:pt>
                <c:pt idx="12">
                  <c:v>30380.400000000001</c:v>
                </c:pt>
                <c:pt idx="13">
                  <c:v>35179.9</c:v>
                </c:pt>
                <c:pt idx="14">
                  <c:v>35277.199999999997</c:v>
                </c:pt>
                <c:pt idx="15">
                  <c:v>41309.9</c:v>
                </c:pt>
                <c:pt idx="16">
                  <c:v>42055.7</c:v>
                </c:pt>
                <c:pt idx="17">
                  <c:v>42820.2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66-4464-BF84-8667BB81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salt-free methanol mole fraction</a:t>
                </a:r>
                <a:endParaRPr lang="fr-F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BD-4279-9153-2FED0F2F8A4E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'323.15K'!$I$20:$I$24</c:f>
              <c:numCache>
                <c:formatCode>0%</c:formatCode>
                <c:ptCount val="5"/>
                <c:pt idx="0">
                  <c:v>0</c:v>
                </c:pt>
                <c:pt idx="1">
                  <c:v>9.8447738119848638E-2</c:v>
                </c:pt>
                <c:pt idx="2">
                  <c:v>0.10157144474780136</c:v>
                </c:pt>
                <c:pt idx="3">
                  <c:v>0.40254411161263848</c:v>
                </c:pt>
                <c:pt idx="4">
                  <c:v>0.59962011108872704</c:v>
                </c:pt>
              </c:numCache>
            </c:numRef>
          </c:xVal>
          <c:yVal>
            <c:numRef>
              <c:f>'323.15K'!$Y$20:$Y$24</c:f>
              <c:numCache>
                <c:formatCode>General</c:formatCode>
                <c:ptCount val="5"/>
                <c:pt idx="0">
                  <c:v>12809.189677402213</c:v>
                </c:pt>
                <c:pt idx="1">
                  <c:v>21413.705999372331</c:v>
                </c:pt>
                <c:pt idx="2">
                  <c:v>21794.247721826425</c:v>
                </c:pt>
                <c:pt idx="3">
                  <c:v>35262.174769568999</c:v>
                </c:pt>
                <c:pt idx="4">
                  <c:v>42132.902023537063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BD-4279-9153-2FED0F2F8A4E}"/>
            </c:ext>
          </c:extLst>
        </c:ser>
        <c:ser>
          <c:idx val="2"/>
          <c:order val="2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'323.15K'!$AA$3:$AA$18</c:f>
              <c:numCache>
                <c:formatCode>General</c:formatCode>
                <c:ptCount val="16"/>
                <c:pt idx="0">
                  <c:v>12357.9</c:v>
                </c:pt>
                <c:pt idx="1">
                  <c:v>28120.7</c:v>
                </c:pt>
                <c:pt idx="2">
                  <c:v>29766.400000000001</c:v>
                </c:pt>
                <c:pt idx="3">
                  <c:v>30182.799999999999</c:v>
                </c:pt>
                <c:pt idx="4">
                  <c:v>31811.8</c:v>
                </c:pt>
                <c:pt idx="5">
                  <c:v>34450.800000000003</c:v>
                </c:pt>
                <c:pt idx="6">
                  <c:v>35501.4</c:v>
                </c:pt>
                <c:pt idx="7">
                  <c:v>37471.9</c:v>
                </c:pt>
                <c:pt idx="8">
                  <c:v>39001.5</c:v>
                </c:pt>
                <c:pt idx="9">
                  <c:v>39683.4</c:v>
                </c:pt>
                <c:pt idx="10">
                  <c:v>40280.699999999997</c:v>
                </c:pt>
                <c:pt idx="11">
                  <c:v>41834.9</c:v>
                </c:pt>
                <c:pt idx="12">
                  <c:v>44709.599999999999</c:v>
                </c:pt>
                <c:pt idx="13">
                  <c:v>45743.4</c:v>
                </c:pt>
                <c:pt idx="14">
                  <c:v>47268.4</c:v>
                </c:pt>
                <c:pt idx="15">
                  <c:v>55526.9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BD-4279-9153-2FED0F2F8A4E}"/>
            </c:ext>
          </c:extLst>
        </c:ser>
        <c:ser>
          <c:idx val="3"/>
          <c:order val="3"/>
          <c:tx>
            <c:v>9%Hac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BD-4279-9153-2FED0F2F8A4E}"/>
            </c:ext>
          </c:extLst>
        </c:ser>
        <c:ser>
          <c:idx val="4"/>
          <c:order val="4"/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'323.15K'!$AA$55:$AA$58</c:f>
              <c:numCache>
                <c:formatCode>General</c:formatCode>
                <c:ptCount val="4"/>
                <c:pt idx="0">
                  <c:v>17577.2</c:v>
                </c:pt>
                <c:pt idx="1">
                  <c:v>30171.1</c:v>
                </c:pt>
                <c:pt idx="2">
                  <c:v>36963.1</c:v>
                </c:pt>
                <c:pt idx="3">
                  <c:v>46704.6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5BD-4279-9153-2FED0F2F8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salt-free methanol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(W+M+HAc) - 9% HAc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6.690601038405225E-2"/>
          <c:y val="0.11982272332595856"/>
          <c:w val="0.65169551760998912"/>
          <c:h val="0.81551578214363629"/>
        </c:manualLayout>
      </c:layout>
      <c:scatterChart>
        <c:scatterStyle val="lineMarker"/>
        <c:varyColors val="0"/>
        <c:ser>
          <c:idx val="0"/>
          <c:order val="0"/>
          <c:tx>
            <c:v>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HAC!$A$32:$A$35</c:f>
              <c:numCache>
                <c:formatCode>0%</c:formatCode>
                <c:ptCount val="4"/>
                <c:pt idx="0">
                  <c:v>0.10000000011</c:v>
                </c:pt>
                <c:pt idx="1">
                  <c:v>0.40084388149874489</c:v>
                </c:pt>
                <c:pt idx="2">
                  <c:v>0.6018518515559842</c:v>
                </c:pt>
                <c:pt idx="3">
                  <c:v>0.8958333332188585</c:v>
                </c:pt>
              </c:numCache>
            </c:numRef>
          </c:xVal>
          <c:yVal>
            <c:numRef>
              <c:f>HAC!$G$32:$G$35</c:f>
              <c:numCache>
                <c:formatCode>General</c:formatCode>
                <c:ptCount val="4"/>
                <c:pt idx="0">
                  <c:v>18812.313170000001</c:v>
                </c:pt>
                <c:pt idx="1">
                  <c:v>31402.454239999999</c:v>
                </c:pt>
                <c:pt idx="2">
                  <c:v>40001.402670000003</c:v>
                </c:pt>
                <c:pt idx="3">
                  <c:v>49915.875119999997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1-4240-B694-A8CF59CE0F7A}"/>
            </c:ext>
          </c:extLst>
        </c:ser>
        <c:ser>
          <c:idx val="1"/>
          <c:order val="1"/>
          <c:tx>
            <c:v>Schreckenberg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HAC!$A$32:$A$35</c:f>
              <c:numCache>
                <c:formatCode>0%</c:formatCode>
                <c:ptCount val="4"/>
                <c:pt idx="0">
                  <c:v>0.10000000011</c:v>
                </c:pt>
                <c:pt idx="1">
                  <c:v>0.40084388149874489</c:v>
                </c:pt>
                <c:pt idx="2">
                  <c:v>0.6018518515559842</c:v>
                </c:pt>
                <c:pt idx="3">
                  <c:v>0.8958333332188585</c:v>
                </c:pt>
              </c:numCache>
            </c:numRef>
          </c:xVal>
          <c:yVal>
            <c:numRef>
              <c:f>HAC!$H$32:$H$35</c:f>
              <c:numCache>
                <c:formatCode>General</c:formatCode>
                <c:ptCount val="4"/>
                <c:pt idx="0">
                  <c:v>18051.8</c:v>
                </c:pt>
                <c:pt idx="1">
                  <c:v>31594.1</c:v>
                </c:pt>
                <c:pt idx="2">
                  <c:v>39224.199999999997</c:v>
                </c:pt>
                <c:pt idx="3">
                  <c:v>50597.3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1-4240-B694-A8CF59CE0F7A}"/>
            </c:ext>
          </c:extLst>
        </c:ser>
        <c:ser>
          <c:idx val="2"/>
          <c:order val="2"/>
          <c:tx>
            <c:v>Constant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HAC!$A$32:$A$35</c:f>
              <c:numCache>
                <c:formatCode>0%</c:formatCode>
                <c:ptCount val="4"/>
                <c:pt idx="0">
                  <c:v>0.10000000011</c:v>
                </c:pt>
                <c:pt idx="1">
                  <c:v>0.40084388149874489</c:v>
                </c:pt>
                <c:pt idx="2">
                  <c:v>0.6018518515559842</c:v>
                </c:pt>
                <c:pt idx="3">
                  <c:v>0.8958333332188585</c:v>
                </c:pt>
              </c:numCache>
            </c:numRef>
          </c:xVal>
          <c:yVal>
            <c:numRef>
              <c:f>HAC!$J$32:$J$35</c:f>
              <c:numCache>
                <c:formatCode>General</c:formatCode>
                <c:ptCount val="4"/>
                <c:pt idx="0">
                  <c:v>17577.2</c:v>
                </c:pt>
                <c:pt idx="1">
                  <c:v>30171.1</c:v>
                </c:pt>
                <c:pt idx="2">
                  <c:v>36963.1</c:v>
                </c:pt>
                <c:pt idx="3">
                  <c:v>46704.6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81-4240-B694-A8CF59CE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21304"/>
        <c:axId val="2131119664"/>
      </c:scatterChart>
      <c:valAx>
        <c:axId val="213112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% MeOH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19664"/>
        <c:crosses val="autoZero"/>
        <c:crossBetween val="midCat"/>
      </c:valAx>
      <c:valAx>
        <c:axId val="21311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2130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F9-4B8D-89C8-F3FDB09B5796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'323.15K'!$I$20:$I$24</c:f>
              <c:numCache>
                <c:formatCode>0%</c:formatCode>
                <c:ptCount val="5"/>
                <c:pt idx="0">
                  <c:v>0</c:v>
                </c:pt>
                <c:pt idx="1">
                  <c:v>9.8447738119848638E-2</c:v>
                </c:pt>
                <c:pt idx="2">
                  <c:v>0.10157144474780136</c:v>
                </c:pt>
                <c:pt idx="3">
                  <c:v>0.40254411161263848</c:v>
                </c:pt>
                <c:pt idx="4">
                  <c:v>0.59962011108872704</c:v>
                </c:pt>
              </c:numCache>
            </c:numRef>
          </c:xVal>
          <c:yVal>
            <c:numRef>
              <c:f>'323.15K'!$Y$20:$Y$24</c:f>
              <c:numCache>
                <c:formatCode>General</c:formatCode>
                <c:ptCount val="5"/>
                <c:pt idx="0">
                  <c:v>12809.189677402213</c:v>
                </c:pt>
                <c:pt idx="1">
                  <c:v>21413.705999372331</c:v>
                </c:pt>
                <c:pt idx="2">
                  <c:v>21794.247721826425</c:v>
                </c:pt>
                <c:pt idx="3">
                  <c:v>35262.174769568999</c:v>
                </c:pt>
                <c:pt idx="4">
                  <c:v>42132.902023537063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F9-4B8D-89C8-F3FDB09B5796}"/>
            </c:ext>
          </c:extLst>
        </c:ser>
        <c:ser>
          <c:idx val="2"/>
          <c:order val="2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'323.15K'!$AA$3:$AA$18</c:f>
              <c:numCache>
                <c:formatCode>General</c:formatCode>
                <c:ptCount val="16"/>
                <c:pt idx="0">
                  <c:v>12357.9</c:v>
                </c:pt>
                <c:pt idx="1">
                  <c:v>28120.7</c:v>
                </c:pt>
                <c:pt idx="2">
                  <c:v>29766.400000000001</c:v>
                </c:pt>
                <c:pt idx="3">
                  <c:v>30182.799999999999</c:v>
                </c:pt>
                <c:pt idx="4">
                  <c:v>31811.8</c:v>
                </c:pt>
                <c:pt idx="5">
                  <c:v>34450.800000000003</c:v>
                </c:pt>
                <c:pt idx="6">
                  <c:v>35501.4</c:v>
                </c:pt>
                <c:pt idx="7">
                  <c:v>37471.9</c:v>
                </c:pt>
                <c:pt idx="8">
                  <c:v>39001.5</c:v>
                </c:pt>
                <c:pt idx="9">
                  <c:v>39683.4</c:v>
                </c:pt>
                <c:pt idx="10">
                  <c:v>40280.699999999997</c:v>
                </c:pt>
                <c:pt idx="11">
                  <c:v>41834.9</c:v>
                </c:pt>
                <c:pt idx="12">
                  <c:v>44709.599999999999</c:v>
                </c:pt>
                <c:pt idx="13">
                  <c:v>45743.4</c:v>
                </c:pt>
                <c:pt idx="14">
                  <c:v>47268.4</c:v>
                </c:pt>
                <c:pt idx="15">
                  <c:v>55526.9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F9-4B8D-89C8-F3FDB09B5796}"/>
            </c:ext>
          </c:extLst>
        </c:ser>
        <c:ser>
          <c:idx val="3"/>
          <c:order val="3"/>
          <c:tx>
            <c:v>9%Hac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F9-4B8D-89C8-F3FDB09B5796}"/>
            </c:ext>
          </c:extLst>
        </c:ser>
        <c:ser>
          <c:idx val="4"/>
          <c:order val="4"/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'323.15K'!$AA$55:$AA$58</c:f>
              <c:numCache>
                <c:formatCode>General</c:formatCode>
                <c:ptCount val="4"/>
                <c:pt idx="0">
                  <c:v>17577.2</c:v>
                </c:pt>
                <c:pt idx="1">
                  <c:v>30171.1</c:v>
                </c:pt>
                <c:pt idx="2">
                  <c:v>36963.1</c:v>
                </c:pt>
                <c:pt idx="3">
                  <c:v>46704.6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F9-4B8D-89C8-F3FDB09B5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salt-free methanol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(W+M+HAc) - 9% HAc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6.690601038405225E-2"/>
          <c:y val="0.11982272332595856"/>
          <c:w val="0.65169551760998912"/>
          <c:h val="0.81551578214363629"/>
        </c:manualLayout>
      </c:layout>
      <c:scatterChart>
        <c:scatterStyle val="lineMarker"/>
        <c:varyColors val="0"/>
        <c:ser>
          <c:idx val="0"/>
          <c:order val="0"/>
          <c:tx>
            <c:v>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'+KOH'!$A$32:$A$35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'+KOH'!$G$32:$G$35</c:f>
              <c:numCache>
                <c:formatCode>General</c:formatCode>
                <c:ptCount val="4"/>
                <c:pt idx="0">
                  <c:v>22997.478520000001</c:v>
                </c:pt>
                <c:pt idx="1">
                  <c:v>31609.452929999999</c:v>
                </c:pt>
                <c:pt idx="2">
                  <c:v>35333.972439999998</c:v>
                </c:pt>
                <c:pt idx="3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3-49A8-949D-943AFB46D785}"/>
            </c:ext>
          </c:extLst>
        </c:ser>
        <c:ser>
          <c:idx val="1"/>
          <c:order val="1"/>
          <c:tx>
            <c:v>Schreckenberg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'+KOH'!$A$32:$A$35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'+KOH'!$H$32:$H$35</c:f>
              <c:numCache>
                <c:formatCode>General</c:formatCode>
                <c:ptCount val="4"/>
                <c:pt idx="0">
                  <c:v>21942.5</c:v>
                </c:pt>
                <c:pt idx="1">
                  <c:v>32328.1</c:v>
                </c:pt>
                <c:pt idx="2">
                  <c:v>37311.800000000003</c:v>
                </c:pt>
                <c:pt idx="3">
                  <c:v>45237.3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53-49A8-949D-943AFB46D785}"/>
            </c:ext>
          </c:extLst>
        </c:ser>
        <c:ser>
          <c:idx val="2"/>
          <c:order val="2"/>
          <c:tx>
            <c:v>Constant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'+KOH'!$A$32:$A$35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'+KOH'!$J$32:$J$35</c:f>
              <c:numCache>
                <c:formatCode>General</c:formatCode>
                <c:ptCount val="4"/>
                <c:pt idx="0">
                  <c:v>21300.9</c:v>
                </c:pt>
                <c:pt idx="1">
                  <c:v>30760.799999999999</c:v>
                </c:pt>
                <c:pt idx="2">
                  <c:v>35179.9</c:v>
                </c:pt>
                <c:pt idx="3">
                  <c:v>42055.7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53-49A8-949D-943AFB46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21304"/>
        <c:axId val="2131119664"/>
      </c:scatterChart>
      <c:valAx>
        <c:axId val="213112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% MeOH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19664"/>
        <c:crosses val="autoZero"/>
        <c:crossBetween val="midCat"/>
      </c:valAx>
      <c:valAx>
        <c:axId val="21311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2130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F8-46EA-8A3C-0238D627CE12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F8-46EA-8A3C-0238D627CE12}"/>
            </c:ext>
          </c:extLst>
        </c:ser>
        <c:ser>
          <c:idx val="3"/>
          <c:order val="2"/>
          <c:tx>
            <c:v>9%Hac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F8-46EA-8A3C-0238D627CE12}"/>
            </c:ext>
          </c:extLst>
        </c:ser>
        <c:ser>
          <c:idx val="4"/>
          <c:order val="3"/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'323.15K'!$AA$55:$AA$58</c:f>
              <c:numCache>
                <c:formatCode>General</c:formatCode>
                <c:ptCount val="4"/>
                <c:pt idx="0">
                  <c:v>17577.2</c:v>
                </c:pt>
                <c:pt idx="1">
                  <c:v>30171.1</c:v>
                </c:pt>
                <c:pt idx="2">
                  <c:v>36963.1</c:v>
                </c:pt>
                <c:pt idx="3">
                  <c:v>46704.6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9F8-46EA-8A3C-0238D627CE12}"/>
            </c:ext>
          </c:extLst>
        </c:ser>
        <c:ser>
          <c:idx val="2"/>
          <c:order val="4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F8-46EA-8A3C-0238D627CE12}"/>
            </c:ext>
          </c:extLst>
        </c:ser>
        <c:ser>
          <c:idx val="5"/>
          <c:order val="5"/>
          <c:tx>
            <c:v>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F8-46EA-8A3C-0238D627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553586389413801"/>
          <c:y val="0.3875562588114902"/>
          <c:w val="0.17512657480973493"/>
          <c:h val="0.22488728922200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(W+M+HAc) - 9% HAc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6.690601038405225E-2"/>
          <c:y val="0.11982272332595856"/>
          <c:w val="0.65169551760998912"/>
          <c:h val="0.81551578214363629"/>
        </c:manualLayout>
      </c:layout>
      <c:scatterChart>
        <c:scatterStyle val="lineMarker"/>
        <c:varyColors val="0"/>
        <c:ser>
          <c:idx val="0"/>
          <c:order val="0"/>
          <c:tx>
            <c:v>Exp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SaltFree!$G$32:$G$35</c:f>
              <c:numCache>
                <c:formatCode>General</c:formatCode>
                <c:ptCount val="4"/>
                <c:pt idx="0">
                  <c:v>22997.478520000001</c:v>
                </c:pt>
                <c:pt idx="1">
                  <c:v>31609.452929999999</c:v>
                </c:pt>
                <c:pt idx="2">
                  <c:v>35333.972439999998</c:v>
                </c:pt>
                <c:pt idx="3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0D-4CBC-B2C3-8668DB5FD008}"/>
            </c:ext>
          </c:extLst>
        </c:ser>
        <c:ser>
          <c:idx val="1"/>
          <c:order val="1"/>
          <c:tx>
            <c:v>Schreckenberg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SaltFree!$A$32:$A$35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SaltFree!$H$32:$H$35</c:f>
              <c:numCache>
                <c:formatCode>General</c:formatCode>
                <c:ptCount val="4"/>
                <c:pt idx="0">
                  <c:v>21942.5</c:v>
                </c:pt>
                <c:pt idx="1">
                  <c:v>32328.1</c:v>
                </c:pt>
                <c:pt idx="2">
                  <c:v>37311.800000000003</c:v>
                </c:pt>
                <c:pt idx="3">
                  <c:v>45237.3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0D-4CBC-B2C3-8668DB5FD008}"/>
            </c:ext>
          </c:extLst>
        </c:ser>
        <c:ser>
          <c:idx val="2"/>
          <c:order val="2"/>
          <c:tx>
            <c:v>Constant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SaltFree!$A$32:$A$35</c:f>
              <c:numCache>
                <c:formatCode>0%</c:formatCode>
                <c:ptCount val="4"/>
                <c:pt idx="0">
                  <c:v>0.10144927517076245</c:v>
                </c:pt>
                <c:pt idx="1">
                  <c:v>0.40000000044</c:v>
                </c:pt>
                <c:pt idx="2">
                  <c:v>0.59817351624303083</c:v>
                </c:pt>
                <c:pt idx="3">
                  <c:v>0.90155440366130635</c:v>
                </c:pt>
              </c:numCache>
            </c:numRef>
          </c:xVal>
          <c:yVal>
            <c:numRef>
              <c:f>SaltFree!$J$32:$J$35</c:f>
              <c:numCache>
                <c:formatCode>General</c:formatCode>
                <c:ptCount val="4"/>
                <c:pt idx="0">
                  <c:v>21300.9</c:v>
                </c:pt>
                <c:pt idx="1">
                  <c:v>30760.799999999999</c:v>
                </c:pt>
                <c:pt idx="2">
                  <c:v>35179.9</c:v>
                </c:pt>
                <c:pt idx="3">
                  <c:v>42055.7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0D-4CBC-B2C3-8668DB5F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21304"/>
        <c:axId val="2131119664"/>
      </c:scatterChart>
      <c:valAx>
        <c:axId val="213112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% MeOH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19664"/>
        <c:crosses val="autoZero"/>
        <c:crossBetween val="midCat"/>
      </c:valAx>
      <c:valAx>
        <c:axId val="213111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12130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50°C quaternary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90% methanol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vsKOH!$K$31:$K$35</c:f>
              <c:numCache>
                <c:formatCode>0%</c:formatCode>
                <c:ptCount val="5"/>
                <c:pt idx="0">
                  <c:v>0</c:v>
                </c:pt>
                <c:pt idx="1">
                  <c:v>0.26315789473684209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</c:numCache>
            </c:numRef>
          </c:xVal>
          <c:yVal>
            <c:numRef>
              <c:f>vsKOH!$Y$31:$Y$35</c:f>
              <c:numCache>
                <c:formatCode>General</c:formatCode>
                <c:ptCount val="5"/>
                <c:pt idx="0">
                  <c:v>49915.875119104996</c:v>
                </c:pt>
                <c:pt idx="1">
                  <c:v>49431.332669408061</c:v>
                </c:pt>
                <c:pt idx="2">
                  <c:v>49623.011705712801</c:v>
                </c:pt>
                <c:pt idx="3">
                  <c:v>47401.291397219567</c:v>
                </c:pt>
                <c:pt idx="4">
                  <c:v>39752.454950117943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B-4B4C-87A8-6F6EDEA3A985}"/>
            </c:ext>
          </c:extLst>
        </c:ser>
        <c:ser>
          <c:idx val="2"/>
          <c:order val="1"/>
          <c:tx>
            <c:v>60% methanol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vsKOH!$K$25:$K$29</c:f>
              <c:numCache>
                <c:formatCode>0%</c:formatCode>
                <c:ptCount val="5"/>
                <c:pt idx="0">
                  <c:v>0</c:v>
                </c:pt>
                <c:pt idx="1">
                  <c:v>0.23809523809523808</c:v>
                </c:pt>
                <c:pt idx="2">
                  <c:v>0.5</c:v>
                </c:pt>
                <c:pt idx="3">
                  <c:v>0.76190476190476186</c:v>
                </c:pt>
                <c:pt idx="4">
                  <c:v>1</c:v>
                </c:pt>
              </c:numCache>
            </c:numRef>
          </c:xVal>
          <c:yVal>
            <c:numRef>
              <c:f>vsKOH!$Y$25:$Y$29</c:f>
              <c:numCache>
                <c:formatCode>General</c:formatCode>
                <c:ptCount val="5"/>
                <c:pt idx="0">
                  <c:v>40001.402667582821</c:v>
                </c:pt>
                <c:pt idx="1">
                  <c:v>40514.99137892398</c:v>
                </c:pt>
                <c:pt idx="2">
                  <c:v>40807.86185507253</c:v>
                </c:pt>
                <c:pt idx="3">
                  <c:v>38700.498252674792</c:v>
                </c:pt>
                <c:pt idx="4">
                  <c:v>35333.972435605487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B-4B4C-87A8-6F6EDEA3A985}"/>
            </c:ext>
          </c:extLst>
        </c:ser>
        <c:ser>
          <c:idx val="1"/>
          <c:order val="2"/>
          <c:tx>
            <c:v>40% methanol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vsKOH!$K$18:$K$23</c:f>
              <c:numCache>
                <c:formatCode>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</c:v>
                </c:pt>
              </c:numCache>
            </c:numRef>
          </c:xVal>
          <c:yVal>
            <c:numRef>
              <c:f>vsKOH!$Y$18:$Y$23</c:f>
              <c:numCache>
                <c:formatCode>General</c:formatCode>
                <c:ptCount val="6"/>
                <c:pt idx="0">
                  <c:v>31402.454242148127</c:v>
                </c:pt>
                <c:pt idx="1">
                  <c:v>33324.833997274836</c:v>
                </c:pt>
                <c:pt idx="2">
                  <c:v>35425.276230553718</c:v>
                </c:pt>
                <c:pt idx="3">
                  <c:v>30782.106137765193</c:v>
                </c:pt>
                <c:pt idx="4">
                  <c:v>31609.452926120928</c:v>
                </c:pt>
                <c:pt idx="5">
                  <c:v>31334.247641172889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B-4B4C-87A8-6F6EDEA3A985}"/>
            </c:ext>
          </c:extLst>
        </c:ser>
        <c:ser>
          <c:idx val="0"/>
          <c:order val="3"/>
          <c:tx>
            <c:v>10%methanol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vsKOH!$K$7:$K$17</c:f>
              <c:numCache>
                <c:formatCode>0%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vsKOH!$Y$7:$Y$17</c:f>
              <c:numCache>
                <c:formatCode>General</c:formatCode>
                <c:ptCount val="11"/>
                <c:pt idx="0">
                  <c:v>18812.313170486195</c:v>
                </c:pt>
                <c:pt idx="1">
                  <c:v>20367.588669285506</c:v>
                </c:pt>
                <c:pt idx="2">
                  <c:v>22293.489478412655</c:v>
                </c:pt>
                <c:pt idx="3">
                  <c:v>22541.159721456781</c:v>
                </c:pt>
                <c:pt idx="4">
                  <c:v>20834.975145326996</c:v>
                </c:pt>
                <c:pt idx="5">
                  <c:v>22997.478524093771</c:v>
                </c:pt>
                <c:pt idx="6">
                  <c:v>21362.841445422349</c:v>
                </c:pt>
                <c:pt idx="7">
                  <c:v>20279.219892050307</c:v>
                </c:pt>
                <c:pt idx="8">
                  <c:v>20693.138842725686</c:v>
                </c:pt>
                <c:pt idx="9">
                  <c:v>21794.247721826425</c:v>
                </c:pt>
                <c:pt idx="10">
                  <c:v>21413.705999372331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B-4B4C-87A8-6F6EDEA3A985}"/>
            </c:ext>
          </c:extLst>
        </c:ser>
        <c:ser>
          <c:idx val="4"/>
          <c:order val="4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vsKOH!$K$7:$K$15</c:f>
              <c:numCache>
                <c:formatCode>0%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vsKOH!$AA$7:$AA$15</c:f>
              <c:numCache>
                <c:formatCode>General</c:formatCode>
                <c:ptCount val="9"/>
                <c:pt idx="0">
                  <c:v>17577.2</c:v>
                </c:pt>
                <c:pt idx="1">
                  <c:v>18138.400000000001</c:v>
                </c:pt>
                <c:pt idx="2">
                  <c:v>18888.099999999999</c:v>
                </c:pt>
                <c:pt idx="3">
                  <c:v>21339</c:v>
                </c:pt>
                <c:pt idx="4">
                  <c:v>21245.8</c:v>
                </c:pt>
                <c:pt idx="5">
                  <c:v>21300.9</c:v>
                </c:pt>
                <c:pt idx="6">
                  <c:v>20143.5</c:v>
                </c:pt>
                <c:pt idx="7">
                  <c:v>21007.8</c:v>
                </c:pt>
                <c:pt idx="8">
                  <c:v>21014.1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0B-4B4C-87A8-6F6EDEA3A985}"/>
            </c:ext>
          </c:extLst>
        </c:ser>
        <c:ser>
          <c:idx val="5"/>
          <c:order val="5"/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vsKOH!$K$18:$K$23</c:f>
              <c:numCache>
                <c:formatCode>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</c:v>
                </c:pt>
              </c:numCache>
            </c:numRef>
          </c:xVal>
          <c:yVal>
            <c:numRef>
              <c:f>vsKOH!$AA$18:$AA$23</c:f>
              <c:numCache>
                <c:formatCode>General</c:formatCode>
                <c:ptCount val="6"/>
                <c:pt idx="0">
                  <c:v>30171.1</c:v>
                </c:pt>
                <c:pt idx="1">
                  <c:v>31616.5</c:v>
                </c:pt>
                <c:pt idx="2">
                  <c:v>32328</c:v>
                </c:pt>
                <c:pt idx="3">
                  <c:v>31658.9</c:v>
                </c:pt>
                <c:pt idx="4">
                  <c:v>30760.799999999999</c:v>
                </c:pt>
                <c:pt idx="5">
                  <c:v>33011.800000000003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F0B-4B4C-87A8-6F6EDEA3A985}"/>
            </c:ext>
          </c:extLst>
        </c:ser>
        <c:ser>
          <c:idx val="6"/>
          <c:order val="6"/>
          <c:spPr>
            <a:ln w="254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vsKOH!$K$25:$K$29</c:f>
              <c:numCache>
                <c:formatCode>0%</c:formatCode>
                <c:ptCount val="5"/>
                <c:pt idx="0">
                  <c:v>0</c:v>
                </c:pt>
                <c:pt idx="1">
                  <c:v>0.23809523809523808</c:v>
                </c:pt>
                <c:pt idx="2">
                  <c:v>0.5</c:v>
                </c:pt>
                <c:pt idx="3">
                  <c:v>0.76190476190476186</c:v>
                </c:pt>
                <c:pt idx="4">
                  <c:v>1</c:v>
                </c:pt>
              </c:numCache>
            </c:numRef>
          </c:xVal>
          <c:yVal>
            <c:numRef>
              <c:f>vsKOH!$AA$25:$AA$29</c:f>
              <c:numCache>
                <c:formatCode>General</c:formatCode>
                <c:ptCount val="5"/>
                <c:pt idx="0">
                  <c:v>36963.1</c:v>
                </c:pt>
                <c:pt idx="1">
                  <c:v>38652.1</c:v>
                </c:pt>
                <c:pt idx="2">
                  <c:v>39200.6</c:v>
                </c:pt>
                <c:pt idx="3">
                  <c:v>38318.9</c:v>
                </c:pt>
                <c:pt idx="4">
                  <c:v>35179.9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F0B-4B4C-87A8-6F6EDEA3A985}"/>
            </c:ext>
          </c:extLst>
        </c:ser>
        <c:ser>
          <c:idx val="7"/>
          <c:order val="7"/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vsKOH!$K$31:$K$35</c:f>
              <c:numCache>
                <c:formatCode>0%</c:formatCode>
                <c:ptCount val="5"/>
                <c:pt idx="0">
                  <c:v>0</c:v>
                </c:pt>
                <c:pt idx="1">
                  <c:v>0.26315789473684209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</c:numCache>
            </c:numRef>
          </c:xVal>
          <c:yVal>
            <c:numRef>
              <c:f>vsKOH!$AA$31:$AA$35</c:f>
              <c:numCache>
                <c:formatCode>General</c:formatCode>
                <c:ptCount val="5"/>
                <c:pt idx="0">
                  <c:v>46704.6</c:v>
                </c:pt>
                <c:pt idx="1">
                  <c:v>47751</c:v>
                </c:pt>
                <c:pt idx="2">
                  <c:v>47608.5</c:v>
                </c:pt>
                <c:pt idx="3">
                  <c:v>45165.599999999999</c:v>
                </c:pt>
                <c:pt idx="4">
                  <c:v>42055.7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F0B-4B4C-87A8-6F6EDEA3A985}"/>
            </c:ext>
          </c:extLst>
        </c:ser>
        <c:ser>
          <c:idx val="8"/>
          <c:order val="8"/>
          <c:tx>
            <c:v>water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vsKOH!$K$37:$K$41</c:f>
              <c:numCache>
                <c:formatCode>0%</c:formatCode>
                <c:ptCount val="5"/>
                <c:pt idx="0">
                  <c:v>1</c:v>
                </c:pt>
                <c:pt idx="1">
                  <c:v>0.77777777777777779</c:v>
                </c:pt>
                <c:pt idx="2">
                  <c:v>0.5</c:v>
                </c:pt>
                <c:pt idx="3">
                  <c:v>0.22222222222222221</c:v>
                </c:pt>
                <c:pt idx="4">
                  <c:v>0</c:v>
                </c:pt>
              </c:numCache>
            </c:numRef>
          </c:xVal>
          <c:yVal>
            <c:numRef>
              <c:f>vsKOH!$AA$37:$AA$41</c:f>
              <c:numCache>
                <c:formatCode>General</c:formatCode>
                <c:ptCount val="5"/>
                <c:pt idx="0">
                  <c:v>9135.9500000000007</c:v>
                </c:pt>
                <c:pt idx="1">
                  <c:v>10270.799999999999</c:v>
                </c:pt>
                <c:pt idx="2">
                  <c:v>11096.7</c:v>
                </c:pt>
                <c:pt idx="3">
                  <c:v>11730.8</c:v>
                </c:pt>
                <c:pt idx="4">
                  <c:v>12214.6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B-4B4C-87A8-6F6EDEA3A985}"/>
            </c:ext>
          </c:extLst>
        </c:ser>
        <c:ser>
          <c:idx val="9"/>
          <c:order val="9"/>
          <c:tx>
            <c:v>Detherm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vsKOH!$K$43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vsKOH!$Y$43</c:f>
              <c:numCache>
                <c:formatCode>General</c:formatCode>
                <c:ptCount val="1"/>
                <c:pt idx="0">
                  <c:v>9279.24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B-4B4C-87A8-6F6EDEA3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673000"/>
        <c:axId val="772673656"/>
      </c:scatterChart>
      <c:valAx>
        <c:axId val="7726730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KOH/(KOH+Hac)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2673656"/>
        <c:crosses val="autoZero"/>
        <c:crossBetween val="midCat"/>
      </c:valAx>
      <c:valAx>
        <c:axId val="7726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2673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deviation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vsKOH!$K$7:$K$15</c:f>
              <c:numCache>
                <c:formatCode>0%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vsKOH!$AB$7:$AB$15</c:f>
              <c:numCache>
                <c:formatCode>0.0%</c:formatCode>
                <c:ptCount val="9"/>
                <c:pt idx="0">
                  <c:v>6.565450826238152E-2</c:v>
                </c:pt>
                <c:pt idx="1">
                  <c:v>0.10944784409590613</c:v>
                </c:pt>
                <c:pt idx="2">
                  <c:v>0.1527526447445646</c:v>
                </c:pt>
                <c:pt idx="3">
                  <c:v>5.3331760047485625E-2</c:v>
                </c:pt>
                <c:pt idx="4">
                  <c:v>-1.9718039105275597E-2</c:v>
                </c:pt>
                <c:pt idx="5">
                  <c:v>7.3772371276108153E-2</c:v>
                </c:pt>
                <c:pt idx="6">
                  <c:v>5.7077680819637926E-2</c:v>
                </c:pt>
                <c:pt idx="7">
                  <c:v>-3.5927422841117489E-2</c:v>
                </c:pt>
                <c:pt idx="8">
                  <c:v>-1.551051098210462E-2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9B-4DF9-BB6F-011ED880A7E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vsKOH!$K$18:$K$23</c:f>
              <c:numCache>
                <c:formatCode>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</c:v>
                </c:pt>
              </c:numCache>
            </c:numRef>
          </c:xVal>
          <c:yVal>
            <c:numRef>
              <c:f>vsKOH!$AB$18:$AB$23</c:f>
              <c:numCache>
                <c:formatCode>0.0%</c:formatCode>
                <c:ptCount val="6"/>
                <c:pt idx="0">
                  <c:v>3.9212038417539188E-2</c:v>
                </c:pt>
                <c:pt idx="1">
                  <c:v>5.1263090985375549E-2</c:v>
                </c:pt>
                <c:pt idx="2">
                  <c:v>8.7431251358383713E-2</c:v>
                </c:pt>
                <c:pt idx="3">
                  <c:v>-2.848388145732202E-2</c:v>
                </c:pt>
                <c:pt idx="4">
                  <c:v>2.6848073837419446E-2</c:v>
                </c:pt>
                <c:pt idx="5">
                  <c:v>-5.35373428472821E-2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9B-4DF9-BB6F-011ED880A7E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vsKOH!$K$25:$K$29</c:f>
              <c:numCache>
                <c:formatCode>0%</c:formatCode>
                <c:ptCount val="5"/>
                <c:pt idx="0">
                  <c:v>0</c:v>
                </c:pt>
                <c:pt idx="1">
                  <c:v>0.23809523809523808</c:v>
                </c:pt>
                <c:pt idx="2">
                  <c:v>0.5</c:v>
                </c:pt>
                <c:pt idx="3">
                  <c:v>0.76190476190476186</c:v>
                </c:pt>
                <c:pt idx="4">
                  <c:v>1</c:v>
                </c:pt>
              </c:numCache>
            </c:numRef>
          </c:xVal>
          <c:yVal>
            <c:numRef>
              <c:f>vsKOH!$AB$25:$AB$29</c:f>
              <c:numCache>
                <c:formatCode>0.0%</c:formatCode>
                <c:ptCount val="5"/>
                <c:pt idx="0">
                  <c:v>7.5954903202558599E-2</c:v>
                </c:pt>
                <c:pt idx="1">
                  <c:v>4.5980298045751607E-2</c:v>
                </c:pt>
                <c:pt idx="2">
                  <c:v>3.9386083514511408E-2</c:v>
                </c:pt>
                <c:pt idx="3">
                  <c:v>9.8602930169876049E-3</c:v>
                </c:pt>
                <c:pt idx="4">
                  <c:v>4.3604617591830363E-3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9B-4DF9-BB6F-011ED880A7E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vsKOH!$K$31:$K$35</c:f>
              <c:numCache>
                <c:formatCode>0%</c:formatCode>
                <c:ptCount val="5"/>
                <c:pt idx="0">
                  <c:v>0</c:v>
                </c:pt>
                <c:pt idx="1">
                  <c:v>0.26315789473684209</c:v>
                </c:pt>
                <c:pt idx="2">
                  <c:v>0.5</c:v>
                </c:pt>
                <c:pt idx="3">
                  <c:v>0.74999999999999989</c:v>
                </c:pt>
                <c:pt idx="4">
                  <c:v>1</c:v>
                </c:pt>
              </c:numCache>
            </c:numRef>
          </c:xVal>
          <c:yVal>
            <c:numRef>
              <c:f>vsKOH!$AB$31:$AB$35</c:f>
              <c:numCache>
                <c:formatCode>0.0%</c:formatCode>
                <c:ptCount val="5"/>
                <c:pt idx="0">
                  <c:v>6.4333743752714487E-2</c:v>
                </c:pt>
                <c:pt idx="1">
                  <c:v>3.3993270637592596E-2</c:v>
                </c:pt>
                <c:pt idx="2">
                  <c:v>4.0596320869434092E-2</c:v>
                </c:pt>
                <c:pt idx="3">
                  <c:v>4.7165200173232169E-2</c:v>
                </c:pt>
                <c:pt idx="4">
                  <c:v>-5.7939693354088585E-2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9B-4DF9-BB6F-011ED880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100776"/>
        <c:axId val="1079497144"/>
      </c:scatterChart>
      <c:valAx>
        <c:axId val="87410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KOH/(KOH+Hac)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9497144"/>
        <c:crosses val="autoZero"/>
        <c:crossBetween val="midCat"/>
      </c:valAx>
      <c:valAx>
        <c:axId val="107949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deviation on pressure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410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0-4514-88BF-5310485F8F18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C0-4514-88BF-5310485F8F18}"/>
            </c:ext>
          </c:extLst>
        </c:ser>
        <c:ser>
          <c:idx val="5"/>
          <c:order val="2"/>
          <c:tx>
            <c:v>Exp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'323.15K'!$I$25:$I$42</c:f>
              <c:numCache>
                <c:formatCode>0%</c:formatCode>
                <c:ptCount val="18"/>
                <c:pt idx="0">
                  <c:v>0</c:v>
                </c:pt>
                <c:pt idx="1">
                  <c:v>3.2760063077002806E-2</c:v>
                </c:pt>
                <c:pt idx="2">
                  <c:v>6.5429121819137057E-2</c:v>
                </c:pt>
                <c:pt idx="3">
                  <c:v>9.908493589002583E-2</c:v>
                </c:pt>
                <c:pt idx="4">
                  <c:v>9.945863719744083E-2</c:v>
                </c:pt>
                <c:pt idx="5">
                  <c:v>0.10100200400801604</c:v>
                </c:pt>
                <c:pt idx="6">
                  <c:v>0.10144927536231886</c:v>
                </c:pt>
                <c:pt idx="7">
                  <c:v>0.10199773840934789</c:v>
                </c:pt>
                <c:pt idx="8">
                  <c:v>0.22855855913009826</c:v>
                </c:pt>
                <c:pt idx="9">
                  <c:v>0.3316310175205881</c:v>
                </c:pt>
                <c:pt idx="10">
                  <c:v>0.4</c:v>
                </c:pt>
                <c:pt idx="11">
                  <c:v>0.40197639713559524</c:v>
                </c:pt>
                <c:pt idx="12">
                  <c:v>0.402034843508003</c:v>
                </c:pt>
                <c:pt idx="13">
                  <c:v>0.59817351598173518</c:v>
                </c:pt>
                <c:pt idx="14">
                  <c:v>0.60002492870094759</c:v>
                </c:pt>
                <c:pt idx="15">
                  <c:v>0.90102430206868844</c:v>
                </c:pt>
                <c:pt idx="16">
                  <c:v>0.9015544041450777</c:v>
                </c:pt>
                <c:pt idx="17">
                  <c:v>1</c:v>
                </c:pt>
              </c:numCache>
            </c:numRef>
          </c:xVal>
          <c:yVal>
            <c:numRef>
              <c:f>'323.15K'!$Y$25:$Y$42</c:f>
              <c:numCache>
                <c:formatCode>General</c:formatCode>
                <c:ptCount val="18"/>
                <c:pt idx="0">
                  <c:v>10049.377406271429</c:v>
                </c:pt>
                <c:pt idx="1">
                  <c:v>14530.539376663433</c:v>
                </c:pt>
                <c:pt idx="2">
                  <c:v>17668.438419991962</c:v>
                </c:pt>
                <c:pt idx="3">
                  <c:v>20279.219892050307</c:v>
                </c:pt>
                <c:pt idx="4">
                  <c:v>20693.138842725686</c:v>
                </c:pt>
                <c:pt idx="5">
                  <c:v>20834.975145326996</c:v>
                </c:pt>
                <c:pt idx="6">
                  <c:v>22997.478524093771</c:v>
                </c:pt>
                <c:pt idx="7">
                  <c:v>21362.841445422349</c:v>
                </c:pt>
                <c:pt idx="8">
                  <c:v>26990.797709024628</c:v>
                </c:pt>
                <c:pt idx="9">
                  <c:v>29940.820011247568</c:v>
                </c:pt>
                <c:pt idx="10">
                  <c:v>31609.452926120928</c:v>
                </c:pt>
                <c:pt idx="11">
                  <c:v>31334.247641172889</c:v>
                </c:pt>
                <c:pt idx="12">
                  <c:v>31777.615098268769</c:v>
                </c:pt>
                <c:pt idx="13">
                  <c:v>35333.972435605487</c:v>
                </c:pt>
                <c:pt idx="14">
                  <c:v>34883.27580503971</c:v>
                </c:pt>
                <c:pt idx="15">
                  <c:v>39775.194713783996</c:v>
                </c:pt>
                <c:pt idx="16">
                  <c:v>39752.454950117943</c:v>
                </c:pt>
                <c:pt idx="17">
                  <c:v>41506.716594153091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C0-4514-88BF-5310485F8F18}"/>
            </c:ext>
          </c:extLst>
        </c:ser>
        <c:ser>
          <c:idx val="2"/>
          <c:order val="3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C0-4514-88BF-5310485F8F18}"/>
            </c:ext>
          </c:extLst>
        </c:ser>
        <c:ser>
          <c:idx val="6"/>
          <c:order val="4"/>
          <c:tx>
            <c:v>Carnot 9% KOH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Carnot!$B$71:$B$91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Carnot!$K$71:$K$91</c:f>
              <c:numCache>
                <c:formatCode>General</c:formatCode>
                <c:ptCount val="21"/>
                <c:pt idx="0">
                  <c:v>42849.5</c:v>
                </c:pt>
                <c:pt idx="1">
                  <c:v>42468.7</c:v>
                </c:pt>
                <c:pt idx="2">
                  <c:v>41968.7</c:v>
                </c:pt>
                <c:pt idx="3">
                  <c:v>41329.800000000003</c:v>
                </c:pt>
                <c:pt idx="4">
                  <c:v>40530.6</c:v>
                </c:pt>
                <c:pt idx="5">
                  <c:v>39549.9</c:v>
                </c:pt>
                <c:pt idx="6">
                  <c:v>38372.6</c:v>
                </c:pt>
                <c:pt idx="7">
                  <c:v>37000.9</c:v>
                </c:pt>
                <c:pt idx="8">
                  <c:v>35475.199999999997</c:v>
                </c:pt>
                <c:pt idx="9">
                  <c:v>33903.599999999999</c:v>
                </c:pt>
                <c:pt idx="10">
                  <c:v>32481.599999999999</c:v>
                </c:pt>
                <c:pt idx="11">
                  <c:v>31438.2</c:v>
                </c:pt>
                <c:pt idx="12">
                  <c:v>30856.400000000001</c:v>
                </c:pt>
                <c:pt idx="13">
                  <c:v>30517.599999999999</c:v>
                </c:pt>
                <c:pt idx="14">
                  <c:v>30010.3</c:v>
                </c:pt>
                <c:pt idx="15">
                  <c:v>28976.7</c:v>
                </c:pt>
                <c:pt idx="16">
                  <c:v>27219.5</c:v>
                </c:pt>
                <c:pt idx="17">
                  <c:v>24637.9</c:v>
                </c:pt>
                <c:pt idx="18">
                  <c:v>21078.400000000001</c:v>
                </c:pt>
                <c:pt idx="19">
                  <c:v>16146.5</c:v>
                </c:pt>
                <c:pt idx="20">
                  <c:v>9073.32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C0-4514-88BF-5310485F8F18}"/>
            </c:ext>
          </c:extLst>
        </c:ser>
        <c:ser>
          <c:idx val="7"/>
          <c:order val="5"/>
          <c:tx>
            <c:v>Carnot 9% KAc</c:v>
          </c:tx>
          <c:spPr>
            <a:ln w="254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Carnot!$B$122:$B$142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Carnot!$K$122:$K$142</c:f>
              <c:numCache>
                <c:formatCode>General</c:formatCode>
                <c:ptCount val="21"/>
                <c:pt idx="0">
                  <c:v>47748</c:v>
                </c:pt>
                <c:pt idx="1">
                  <c:v>46551</c:v>
                </c:pt>
                <c:pt idx="2">
                  <c:v>45342.8</c:v>
                </c:pt>
                <c:pt idx="3">
                  <c:v>44108.6</c:v>
                </c:pt>
                <c:pt idx="4">
                  <c:v>42834.2</c:v>
                </c:pt>
                <c:pt idx="5">
                  <c:v>41503.300000000003</c:v>
                </c:pt>
                <c:pt idx="6">
                  <c:v>40097</c:v>
                </c:pt>
                <c:pt idx="7">
                  <c:v>38594.5</c:v>
                </c:pt>
                <c:pt idx="8">
                  <c:v>36972.5</c:v>
                </c:pt>
                <c:pt idx="9">
                  <c:v>35205</c:v>
                </c:pt>
                <c:pt idx="10">
                  <c:v>33262.699999999997</c:v>
                </c:pt>
                <c:pt idx="11">
                  <c:v>31115.599999999999</c:v>
                </c:pt>
                <c:pt idx="12">
                  <c:v>28740.400000000001</c:v>
                </c:pt>
                <c:pt idx="13">
                  <c:v>26130.7</c:v>
                </c:pt>
                <c:pt idx="14">
                  <c:v>23314.3</c:v>
                </c:pt>
                <c:pt idx="15">
                  <c:v>20375.8</c:v>
                </c:pt>
                <c:pt idx="16">
                  <c:v>17484.400000000001</c:v>
                </c:pt>
                <c:pt idx="17">
                  <c:v>14905.8</c:v>
                </c:pt>
                <c:pt idx="18">
                  <c:v>12959.5</c:v>
                </c:pt>
                <c:pt idx="19">
                  <c:v>11845.5</c:v>
                </c:pt>
                <c:pt idx="20">
                  <c:v>9272.61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C0-4514-88BF-5310485F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51049611737598"/>
          <c:y val="0.26244975796711306"/>
          <c:w val="0.24048950388262416"/>
          <c:h val="0.50599640074951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Ionic strength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vsKOH!$J$3:$J$35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0.96723993692299715</c:v>
                </c:pt>
                <c:pt idx="3">
                  <c:v>0.93457087818086293</c:v>
                </c:pt>
                <c:pt idx="4">
                  <c:v>0.9</c:v>
                </c:pt>
                <c:pt idx="5">
                  <c:v>0.89891696750902517</c:v>
                </c:pt>
                <c:pt idx="6">
                  <c:v>0.89891696750902517</c:v>
                </c:pt>
                <c:pt idx="7">
                  <c:v>0.9</c:v>
                </c:pt>
                <c:pt idx="8">
                  <c:v>0.89899799599198404</c:v>
                </c:pt>
                <c:pt idx="9">
                  <c:v>0.89855072463768126</c:v>
                </c:pt>
                <c:pt idx="10">
                  <c:v>0.89800226159065211</c:v>
                </c:pt>
                <c:pt idx="11">
                  <c:v>0.90091506410997413</c:v>
                </c:pt>
                <c:pt idx="12">
                  <c:v>0.90054136280255925</c:v>
                </c:pt>
                <c:pt idx="13">
                  <c:v>0.89842855525219867</c:v>
                </c:pt>
                <c:pt idx="14">
                  <c:v>0.90155226188015136</c:v>
                </c:pt>
                <c:pt idx="15">
                  <c:v>0.59915611814345981</c:v>
                </c:pt>
                <c:pt idx="16">
                  <c:v>0.60084033613445376</c:v>
                </c:pt>
                <c:pt idx="17">
                  <c:v>0.60251046025104604</c:v>
                </c:pt>
                <c:pt idx="18">
                  <c:v>0.59832635983263605</c:v>
                </c:pt>
                <c:pt idx="19">
                  <c:v>0.6</c:v>
                </c:pt>
                <c:pt idx="20">
                  <c:v>0.59802360286440481</c:v>
                </c:pt>
                <c:pt idx="21">
                  <c:v>0.59745588838736152</c:v>
                </c:pt>
                <c:pt idx="22">
                  <c:v>0.39814814814814814</c:v>
                </c:pt>
                <c:pt idx="23">
                  <c:v>0.39814814814814814</c:v>
                </c:pt>
                <c:pt idx="24">
                  <c:v>0.4009216589861751</c:v>
                </c:pt>
                <c:pt idx="25">
                  <c:v>0.40182648401826487</c:v>
                </c:pt>
                <c:pt idx="26">
                  <c:v>0.40182648401826487</c:v>
                </c:pt>
                <c:pt idx="27">
                  <c:v>0.40037988891127296</c:v>
                </c:pt>
                <c:pt idx="28">
                  <c:v>0.10416666666666667</c:v>
                </c:pt>
                <c:pt idx="29">
                  <c:v>9.8958333333333343E-2</c:v>
                </c:pt>
                <c:pt idx="30">
                  <c:v>9.8958333333333343E-2</c:v>
                </c:pt>
                <c:pt idx="31">
                  <c:v>0.10362694300518135</c:v>
                </c:pt>
                <c:pt idx="32">
                  <c:v>9.8445595854922283E-2</c:v>
                </c:pt>
              </c:numCache>
            </c:numRef>
          </c:xVal>
          <c:yVal>
            <c:numRef>
              <c:f>vsKOH!$AO$3:$AO$35</c:f>
              <c:numCache>
                <c:formatCode>0.0E+00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0.1516822000000001</c:v>
                </c:pt>
                <c:pt idx="3">
                  <c:v>0.13974660000000005</c:v>
                </c:pt>
                <c:pt idx="4">
                  <c:v>5.5232031299999998E-7</c:v>
                </c:pt>
                <c:pt idx="5">
                  <c:v>2.6919244700307137E-2</c:v>
                </c:pt>
                <c:pt idx="6">
                  <c:v>5.8629790000004241E-2</c:v>
                </c:pt>
                <c:pt idx="7">
                  <c:v>9.7042900000000112E-2</c:v>
                </c:pt>
                <c:pt idx="8">
                  <c:v>0.13218200000000002</c:v>
                </c:pt>
                <c:pt idx="9">
                  <c:v>0.13258480000000003</c:v>
                </c:pt>
                <c:pt idx="10">
                  <c:v>6.6658800000000143E-2</c:v>
                </c:pt>
                <c:pt idx="11">
                  <c:v>0.13030920000000001</c:v>
                </c:pt>
                <c:pt idx="12">
                  <c:v>0.12939160000000002</c:v>
                </c:pt>
                <c:pt idx="13">
                  <c:v>2.92942E-9</c:v>
                </c:pt>
                <c:pt idx="14">
                  <c:v>3.0207400000000001E-9</c:v>
                </c:pt>
                <c:pt idx="15">
                  <c:v>4.6228979680000001E-7</c:v>
                </c:pt>
                <c:pt idx="16">
                  <c:v>8.204646330095355E-3</c:v>
                </c:pt>
                <c:pt idx="17">
                  <c:v>1.9896276000000518E-2</c:v>
                </c:pt>
                <c:pt idx="18">
                  <c:v>2.0925240000000001E-2</c:v>
                </c:pt>
                <c:pt idx="19">
                  <c:v>2.7198400000000001E-2</c:v>
                </c:pt>
                <c:pt idx="20">
                  <c:v>1.6889299999999999E-2</c:v>
                </c:pt>
                <c:pt idx="21">
                  <c:v>1.3011409999999999E-10</c:v>
                </c:pt>
                <c:pt idx="22">
                  <c:v>3.1685173469E-7</c:v>
                </c:pt>
                <c:pt idx="23">
                  <c:v>4.9808153570375345E-3</c:v>
                </c:pt>
                <c:pt idx="24">
                  <c:v>1.4226783200000129E-2</c:v>
                </c:pt>
                <c:pt idx="25">
                  <c:v>8.2197599999999996E-3</c:v>
                </c:pt>
                <c:pt idx="26">
                  <c:v>1.0302060000000001E-3</c:v>
                </c:pt>
                <c:pt idx="27">
                  <c:v>1.3508849999999999E-11</c:v>
                </c:pt>
                <c:pt idx="28">
                  <c:v>9.5422977542399999E-8</c:v>
                </c:pt>
                <c:pt idx="29">
                  <c:v>4.1165200065066054E-3</c:v>
                </c:pt>
                <c:pt idx="30">
                  <c:v>1.1033100783000006E-2</c:v>
                </c:pt>
                <c:pt idx="31">
                  <c:v>9.4779392189999999E-3</c:v>
                </c:pt>
                <c:pt idx="32">
                  <c:v>1.7880620000000004E-8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CC-4686-A46B-432BCA75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566560"/>
        <c:axId val="1183566888"/>
      </c:scatterChart>
      <c:valAx>
        <c:axId val="118356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content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566888"/>
        <c:crosses val="autoZero"/>
        <c:crossBetween val="midCat"/>
      </c:valAx>
      <c:valAx>
        <c:axId val="118356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Ionic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56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Ionic strength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vsKOH!$K$3:$K$35</c:f>
              <c:numCache>
                <c:formatCode>0%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0.74999999999999989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5">
                  <c:v>0</c:v>
                </c:pt>
                <c:pt idx="16">
                  <c:v>0.25</c:v>
                </c:pt>
                <c:pt idx="17">
                  <c:v>0.5</c:v>
                </c:pt>
                <c:pt idx="18">
                  <c:v>0.75</c:v>
                </c:pt>
                <c:pt idx="19">
                  <c:v>1</c:v>
                </c:pt>
                <c:pt idx="20">
                  <c:v>1</c:v>
                </c:pt>
                <c:pt idx="22">
                  <c:v>0</c:v>
                </c:pt>
                <c:pt idx="23">
                  <c:v>0.23809523809523808</c:v>
                </c:pt>
                <c:pt idx="24">
                  <c:v>0.5</c:v>
                </c:pt>
                <c:pt idx="25">
                  <c:v>0.76190476190476186</c:v>
                </c:pt>
                <c:pt idx="26">
                  <c:v>1</c:v>
                </c:pt>
                <c:pt idx="28">
                  <c:v>0</c:v>
                </c:pt>
                <c:pt idx="29">
                  <c:v>0.26315789473684209</c:v>
                </c:pt>
                <c:pt idx="30">
                  <c:v>0.5</c:v>
                </c:pt>
                <c:pt idx="31">
                  <c:v>0.74999999999999989</c:v>
                </c:pt>
                <c:pt idx="32">
                  <c:v>1</c:v>
                </c:pt>
              </c:numCache>
            </c:numRef>
          </c:xVal>
          <c:yVal>
            <c:numRef>
              <c:f>vsKOH!$AO$3:$AO$35</c:f>
              <c:numCache>
                <c:formatCode>0.0E+00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0.1516822000000001</c:v>
                </c:pt>
                <c:pt idx="3">
                  <c:v>0.13974660000000005</c:v>
                </c:pt>
                <c:pt idx="4">
                  <c:v>5.5232031299999998E-7</c:v>
                </c:pt>
                <c:pt idx="5">
                  <c:v>2.6919244700307137E-2</c:v>
                </c:pt>
                <c:pt idx="6">
                  <c:v>5.8629790000004241E-2</c:v>
                </c:pt>
                <c:pt idx="7">
                  <c:v>9.7042900000000112E-2</c:v>
                </c:pt>
                <c:pt idx="8">
                  <c:v>0.13218200000000002</c:v>
                </c:pt>
                <c:pt idx="9">
                  <c:v>0.13258480000000003</c:v>
                </c:pt>
                <c:pt idx="10">
                  <c:v>6.6658800000000143E-2</c:v>
                </c:pt>
                <c:pt idx="11">
                  <c:v>0.13030920000000001</c:v>
                </c:pt>
                <c:pt idx="12">
                  <c:v>0.12939160000000002</c:v>
                </c:pt>
                <c:pt idx="13">
                  <c:v>2.92942E-9</c:v>
                </c:pt>
                <c:pt idx="14">
                  <c:v>3.0207400000000001E-9</c:v>
                </c:pt>
                <c:pt idx="15">
                  <c:v>4.6228979680000001E-7</c:v>
                </c:pt>
                <c:pt idx="16">
                  <c:v>8.204646330095355E-3</c:v>
                </c:pt>
                <c:pt idx="17">
                  <c:v>1.9896276000000518E-2</c:v>
                </c:pt>
                <c:pt idx="18">
                  <c:v>2.0925240000000001E-2</c:v>
                </c:pt>
                <c:pt idx="19">
                  <c:v>2.7198400000000001E-2</c:v>
                </c:pt>
                <c:pt idx="20">
                  <c:v>1.6889299999999999E-2</c:v>
                </c:pt>
                <c:pt idx="21">
                  <c:v>1.3011409999999999E-10</c:v>
                </c:pt>
                <c:pt idx="22">
                  <c:v>3.1685173469E-7</c:v>
                </c:pt>
                <c:pt idx="23">
                  <c:v>4.9808153570375345E-3</c:v>
                </c:pt>
                <c:pt idx="24">
                  <c:v>1.4226783200000129E-2</c:v>
                </c:pt>
                <c:pt idx="25">
                  <c:v>8.2197599999999996E-3</c:v>
                </c:pt>
                <c:pt idx="26">
                  <c:v>1.0302060000000001E-3</c:v>
                </c:pt>
                <c:pt idx="27">
                  <c:v>1.3508849999999999E-11</c:v>
                </c:pt>
                <c:pt idx="28">
                  <c:v>9.5422977542399999E-8</c:v>
                </c:pt>
                <c:pt idx="29">
                  <c:v>4.1165200065066054E-3</c:v>
                </c:pt>
                <c:pt idx="30">
                  <c:v>1.1033100783000006E-2</c:v>
                </c:pt>
                <c:pt idx="31">
                  <c:v>9.4779392189999999E-3</c:v>
                </c:pt>
                <c:pt idx="32">
                  <c:v>1.7880620000000004E-8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3-421F-B4B1-E513F447B002}"/>
            </c:ext>
          </c:extLst>
        </c:ser>
        <c:ser>
          <c:idx val="1"/>
          <c:order val="1"/>
          <c:tx>
            <c:v>pure water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vsKOH!$K$37:$K$41</c:f>
              <c:numCache>
                <c:formatCode>0%</c:formatCode>
                <c:ptCount val="5"/>
                <c:pt idx="0">
                  <c:v>1</c:v>
                </c:pt>
                <c:pt idx="1">
                  <c:v>0.77777777777777779</c:v>
                </c:pt>
                <c:pt idx="2">
                  <c:v>0.5</c:v>
                </c:pt>
                <c:pt idx="3">
                  <c:v>0.22222222222222221</c:v>
                </c:pt>
                <c:pt idx="4">
                  <c:v>0</c:v>
                </c:pt>
              </c:numCache>
            </c:numRef>
          </c:xVal>
          <c:yVal>
            <c:numRef>
              <c:f>vsKOH!$AO$37:$AO$41</c:f>
              <c:numCache>
                <c:formatCode>0.0E+00</c:formatCode>
                <c:ptCount val="5"/>
                <c:pt idx="0">
                  <c:v>0.15498600000000029</c:v>
                </c:pt>
                <c:pt idx="1">
                  <c:v>0.1241439000000006</c:v>
                </c:pt>
                <c:pt idx="2">
                  <c:v>7.9755980000009288E-2</c:v>
                </c:pt>
                <c:pt idx="3">
                  <c:v>3.5522640200684796E-2</c:v>
                </c:pt>
                <c:pt idx="4">
                  <c:v>5.24946249E-7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13-421F-B4B1-E513F447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566560"/>
        <c:axId val="1183566888"/>
      </c:scatterChart>
      <c:valAx>
        <c:axId val="118356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KOH/(KOH+Hac)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566888"/>
        <c:crosses val="autoZero"/>
        <c:crossBetween val="midCat"/>
      </c:valAx>
      <c:valAx>
        <c:axId val="118356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Ionic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56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W+MeOH phase envelope at 50°C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01374380835235"/>
          <c:y val="0.15026848473209142"/>
          <c:w val="0.50714001454855973"/>
          <c:h val="0.66564202035721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Exp_Detherm!$J$11</c:f>
              <c:strCache>
                <c:ptCount val="1"/>
                <c:pt idx="0">
                  <c:v>Bernatova 2006 -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Exp_Detherm!$C$11:$C$24</c:f>
              <c:numCache>
                <c:formatCode>General</c:formatCode>
                <c:ptCount val="14"/>
                <c:pt idx="0">
                  <c:v>0</c:v>
                </c:pt>
                <c:pt idx="1">
                  <c:v>6.2100000000000002E-2</c:v>
                </c:pt>
                <c:pt idx="2">
                  <c:v>0.1123</c:v>
                </c:pt>
                <c:pt idx="3">
                  <c:v>0.17879999999999999</c:v>
                </c:pt>
                <c:pt idx="4">
                  <c:v>0.25890000000000002</c:v>
                </c:pt>
                <c:pt idx="5">
                  <c:v>0.32740000000000002</c:v>
                </c:pt>
                <c:pt idx="6">
                  <c:v>0.44819999999999999</c:v>
                </c:pt>
                <c:pt idx="7">
                  <c:v>0.55640000000000001</c:v>
                </c:pt>
                <c:pt idx="8">
                  <c:v>0.64080000000000004</c:v>
                </c:pt>
                <c:pt idx="9">
                  <c:v>0.74839999999999995</c:v>
                </c:pt>
                <c:pt idx="10">
                  <c:v>0.86739999999999995</c:v>
                </c:pt>
                <c:pt idx="11">
                  <c:v>0.93400000000000005</c:v>
                </c:pt>
                <c:pt idx="12">
                  <c:v>0.97850000000000004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9D-4808-9E5C-BDDEA25BB06C}"/>
            </c:ext>
          </c:extLst>
        </c:ser>
        <c:ser>
          <c:idx val="1"/>
          <c:order val="1"/>
          <c:tx>
            <c:strRef>
              <c:f>Exp_Detherm!$J$26</c:f>
              <c:strCache>
                <c:ptCount val="1"/>
                <c:pt idx="0">
                  <c:v>McGlashan 1976 -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Exp_Detherm!$C$26:$C$38</c:f>
              <c:numCache>
                <c:formatCode>General</c:formatCode>
                <c:ptCount val="13"/>
                <c:pt idx="0">
                  <c:v>0</c:v>
                </c:pt>
                <c:pt idx="1">
                  <c:v>4.53E-2</c:v>
                </c:pt>
                <c:pt idx="2">
                  <c:v>8.6300000000000002E-2</c:v>
                </c:pt>
                <c:pt idx="3">
                  <c:v>0.13869999999999999</c:v>
                </c:pt>
                <c:pt idx="4">
                  <c:v>0.18540000000000001</c:v>
                </c:pt>
                <c:pt idx="5">
                  <c:v>0.31369999999999998</c:v>
                </c:pt>
                <c:pt idx="6">
                  <c:v>0.41770000000000002</c:v>
                </c:pt>
                <c:pt idx="7">
                  <c:v>0.54110000000000003</c:v>
                </c:pt>
                <c:pt idx="8">
                  <c:v>0.61660000000000004</c:v>
                </c:pt>
                <c:pt idx="9">
                  <c:v>0.75980000000000003</c:v>
                </c:pt>
                <c:pt idx="10">
                  <c:v>0.85250000000000004</c:v>
                </c:pt>
                <c:pt idx="11">
                  <c:v>0.95140000000000002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9D-4808-9E5C-BDDEA25BB06C}"/>
            </c:ext>
          </c:extLst>
        </c:ser>
        <c:ser>
          <c:idx val="2"/>
          <c:order val="2"/>
          <c:tx>
            <c:strRef>
              <c:f>Exp_Detherm!$K$11</c:f>
              <c:strCache>
                <c:ptCount val="1"/>
                <c:pt idx="0">
                  <c:v>Bernatova 2006 -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Exp_Detherm!$E$11:$E$24</c:f>
              <c:numCache>
                <c:formatCode>General</c:formatCode>
                <c:ptCount val="14"/>
                <c:pt idx="0">
                  <c:v>0</c:v>
                </c:pt>
                <c:pt idx="1">
                  <c:v>0.29609999999999997</c:v>
                </c:pt>
                <c:pt idx="2">
                  <c:v>0.44600000000000001</c:v>
                </c:pt>
                <c:pt idx="3">
                  <c:v>0.55400000000000005</c:v>
                </c:pt>
                <c:pt idx="4">
                  <c:v>0.65400000000000003</c:v>
                </c:pt>
                <c:pt idx="5">
                  <c:v>0.71519999999999995</c:v>
                </c:pt>
                <c:pt idx="6">
                  <c:v>0.7802</c:v>
                </c:pt>
                <c:pt idx="7">
                  <c:v>0.83089999999999997</c:v>
                </c:pt>
                <c:pt idx="8">
                  <c:v>0.86470000000000002</c:v>
                </c:pt>
                <c:pt idx="9">
                  <c:v>0.9052</c:v>
                </c:pt>
                <c:pt idx="10">
                  <c:v>0.95169999999999999</c:v>
                </c:pt>
                <c:pt idx="11">
                  <c:v>0.97640000000000005</c:v>
                </c:pt>
                <c:pt idx="12">
                  <c:v>0.99219999999999997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9D-4808-9E5C-BDDEA25BB06C}"/>
            </c:ext>
          </c:extLst>
        </c:ser>
        <c:ser>
          <c:idx val="3"/>
          <c:order val="3"/>
          <c:tx>
            <c:strRef>
              <c:f>Exp_Detherm!$K$26</c:f>
              <c:strCache>
                <c:ptCount val="1"/>
                <c:pt idx="0">
                  <c:v>McGlashan 1976 -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Exp_Detherm!$E$26:$E$38</c:f>
              <c:numCache>
                <c:formatCode>General</c:formatCode>
                <c:ptCount val="13"/>
                <c:pt idx="0">
                  <c:v>0</c:v>
                </c:pt>
                <c:pt idx="1">
                  <c:v>0.2661</c:v>
                </c:pt>
                <c:pt idx="2">
                  <c:v>0.40570000000000001</c:v>
                </c:pt>
                <c:pt idx="3">
                  <c:v>0.52270000000000005</c:v>
                </c:pt>
                <c:pt idx="4">
                  <c:v>0.58979999999999999</c:v>
                </c:pt>
                <c:pt idx="5">
                  <c:v>0.7087</c:v>
                </c:pt>
                <c:pt idx="6">
                  <c:v>0.76839999999999997</c:v>
                </c:pt>
                <c:pt idx="7">
                  <c:v>0.82120000000000004</c:v>
                </c:pt>
                <c:pt idx="8">
                  <c:v>0.85199999999999998</c:v>
                </c:pt>
                <c:pt idx="9">
                  <c:v>0.90900000000000003</c:v>
                </c:pt>
                <c:pt idx="10">
                  <c:v>0.94550000000000001</c:v>
                </c:pt>
                <c:pt idx="11">
                  <c:v>0.98170000000000002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9D-4808-9E5C-BDDEA25BB06C}"/>
            </c:ext>
          </c:extLst>
        </c:ser>
        <c:ser>
          <c:idx val="4"/>
          <c:order val="4"/>
          <c:tx>
            <c:strRef>
              <c:f>Exp_Detherm!$J$52</c:f>
              <c:strCache>
                <c:ptCount val="1"/>
                <c:pt idx="0">
                  <c:v>Kurihara 1995 -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Exp_Detherm!$C$52:$C$65</c:f>
              <c:numCache>
                <c:formatCode>General</c:formatCode>
                <c:ptCount val="14"/>
                <c:pt idx="0">
                  <c:v>0.247</c:v>
                </c:pt>
                <c:pt idx="1">
                  <c:v>0.28420000000000001</c:v>
                </c:pt>
                <c:pt idx="2">
                  <c:v>0.29399999999999998</c:v>
                </c:pt>
                <c:pt idx="3">
                  <c:v>0.33379999999999999</c:v>
                </c:pt>
                <c:pt idx="4">
                  <c:v>0.40279999999999999</c:v>
                </c:pt>
                <c:pt idx="5">
                  <c:v>0.43159999999999998</c:v>
                </c:pt>
                <c:pt idx="6">
                  <c:v>0.48720000000000002</c:v>
                </c:pt>
                <c:pt idx="7">
                  <c:v>0.53139999999999998</c:v>
                </c:pt>
                <c:pt idx="8">
                  <c:v>0.55130000000000001</c:v>
                </c:pt>
                <c:pt idx="9">
                  <c:v>0.56879999999999997</c:v>
                </c:pt>
                <c:pt idx="10">
                  <c:v>0.61450000000000005</c:v>
                </c:pt>
                <c:pt idx="11">
                  <c:v>0.69889999999999997</c:v>
                </c:pt>
                <c:pt idx="12">
                  <c:v>0.72899999999999998</c:v>
                </c:pt>
                <c:pt idx="13">
                  <c:v>0.77300000000000002</c:v>
                </c:pt>
              </c:numCache>
            </c:numRef>
          </c:xVal>
          <c:yVal>
            <c:numRef>
              <c:f>Exp_Detherm!$I$52:$I$65</c:f>
              <c:numCache>
                <c:formatCode>General</c:formatCode>
                <c:ptCount val="14"/>
                <c:pt idx="0">
                  <c:v>291.18899999999996</c:v>
                </c:pt>
                <c:pt idx="1">
                  <c:v>306.202</c:v>
                </c:pt>
                <c:pt idx="2">
                  <c:v>311.34800000000001</c:v>
                </c:pt>
                <c:pt idx="3">
                  <c:v>327.90599999999995</c:v>
                </c:pt>
                <c:pt idx="4">
                  <c:v>353.21100000000001</c:v>
                </c:pt>
                <c:pt idx="5">
                  <c:v>362.75700000000001</c:v>
                </c:pt>
                <c:pt idx="6">
                  <c:v>380.84899999999999</c:v>
                </c:pt>
                <c:pt idx="7">
                  <c:v>393.40799999999996</c:v>
                </c:pt>
                <c:pt idx="8">
                  <c:v>401.59399999999999</c:v>
                </c:pt>
                <c:pt idx="9">
                  <c:v>406.12700000000001</c:v>
                </c:pt>
                <c:pt idx="10">
                  <c:v>420.48600000000005</c:v>
                </c:pt>
                <c:pt idx="11">
                  <c:v>449.16299999999995</c:v>
                </c:pt>
                <c:pt idx="12">
                  <c:v>459.42899999999997</c:v>
                </c:pt>
                <c:pt idx="13">
                  <c:v>473.33499999999998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9D-4808-9E5C-BDDEA25BB06C}"/>
            </c:ext>
          </c:extLst>
        </c:ser>
        <c:ser>
          <c:idx val="5"/>
          <c:order val="5"/>
          <c:tx>
            <c:strRef>
              <c:f>Exp_Detherm!$K$52</c:f>
              <c:strCache>
                <c:ptCount val="1"/>
                <c:pt idx="0">
                  <c:v>Kurihara 1995 -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Exp_Detherm!$E$52:$E$65</c:f>
              <c:numCache>
                <c:formatCode>General</c:formatCode>
                <c:ptCount val="14"/>
                <c:pt idx="0">
                  <c:v>0.67100000000000004</c:v>
                </c:pt>
                <c:pt idx="1">
                  <c:v>0.70289999999999997</c:v>
                </c:pt>
                <c:pt idx="2">
                  <c:v>0.71089999999999998</c:v>
                </c:pt>
                <c:pt idx="3">
                  <c:v>0.73729999999999996</c:v>
                </c:pt>
                <c:pt idx="4">
                  <c:v>0.7772</c:v>
                </c:pt>
                <c:pt idx="5">
                  <c:v>0.7873</c:v>
                </c:pt>
                <c:pt idx="6">
                  <c:v>0.81</c:v>
                </c:pt>
                <c:pt idx="7">
                  <c:v>0.82540000000000002</c:v>
                </c:pt>
                <c:pt idx="8">
                  <c:v>0.83260000000000001</c:v>
                </c:pt>
                <c:pt idx="9">
                  <c:v>0.84099999999999997</c:v>
                </c:pt>
                <c:pt idx="10">
                  <c:v>0.8569</c:v>
                </c:pt>
                <c:pt idx="11">
                  <c:v>0.88900000000000001</c:v>
                </c:pt>
                <c:pt idx="12">
                  <c:v>0.89910000000000001</c:v>
                </c:pt>
                <c:pt idx="13">
                  <c:v>0.91600000000000004</c:v>
                </c:pt>
              </c:numCache>
            </c:numRef>
          </c:xVal>
          <c:yVal>
            <c:numRef>
              <c:f>Exp_Detherm!$I$52:$I$65</c:f>
              <c:numCache>
                <c:formatCode>General</c:formatCode>
                <c:ptCount val="14"/>
                <c:pt idx="0">
                  <c:v>291.18899999999996</c:v>
                </c:pt>
                <c:pt idx="1">
                  <c:v>306.202</c:v>
                </c:pt>
                <c:pt idx="2">
                  <c:v>311.34800000000001</c:v>
                </c:pt>
                <c:pt idx="3">
                  <c:v>327.90599999999995</c:v>
                </c:pt>
                <c:pt idx="4">
                  <c:v>353.21100000000001</c:v>
                </c:pt>
                <c:pt idx="5">
                  <c:v>362.75700000000001</c:v>
                </c:pt>
                <c:pt idx="6">
                  <c:v>380.84899999999999</c:v>
                </c:pt>
                <c:pt idx="7">
                  <c:v>393.40799999999996</c:v>
                </c:pt>
                <c:pt idx="8">
                  <c:v>401.59399999999999</c:v>
                </c:pt>
                <c:pt idx="9">
                  <c:v>406.12700000000001</c:v>
                </c:pt>
                <c:pt idx="10">
                  <c:v>420.48600000000005</c:v>
                </c:pt>
                <c:pt idx="11">
                  <c:v>449.16299999999995</c:v>
                </c:pt>
                <c:pt idx="12">
                  <c:v>459.42899999999997</c:v>
                </c:pt>
                <c:pt idx="13">
                  <c:v>473.33499999999998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9D-4808-9E5C-BDDEA25B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073176"/>
        <c:axId val="634069240"/>
      </c:scatterChart>
      <c:valAx>
        <c:axId val="6340731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MeOH salt-free mole fraction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69240"/>
        <c:crosses val="autoZero"/>
        <c:crossBetween val="midCat"/>
        <c:majorUnit val="0.2"/>
      </c:valAx>
      <c:valAx>
        <c:axId val="63406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Pressure (mbar)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73176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386334439533756"/>
          <c:y val="0.23559131937776071"/>
          <c:w val="0.32279417233949831"/>
          <c:h val="0.529256001536393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W+MeOH phase envelope at 50°C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01374380835235"/>
          <c:y val="0.15026848473209142"/>
          <c:w val="0.50714001454855973"/>
          <c:h val="0.66564202035721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Exp_Detherm!$J$11</c:f>
              <c:strCache>
                <c:ptCount val="1"/>
                <c:pt idx="0">
                  <c:v>Bernatova 2006 -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Exp_Detherm!$C$11:$C$24</c:f>
              <c:numCache>
                <c:formatCode>General</c:formatCode>
                <c:ptCount val="14"/>
                <c:pt idx="0">
                  <c:v>0</c:v>
                </c:pt>
                <c:pt idx="1">
                  <c:v>6.2100000000000002E-2</c:v>
                </c:pt>
                <c:pt idx="2">
                  <c:v>0.1123</c:v>
                </c:pt>
                <c:pt idx="3">
                  <c:v>0.17879999999999999</c:v>
                </c:pt>
                <c:pt idx="4">
                  <c:v>0.25890000000000002</c:v>
                </c:pt>
                <c:pt idx="5">
                  <c:v>0.32740000000000002</c:v>
                </c:pt>
                <c:pt idx="6">
                  <c:v>0.44819999999999999</c:v>
                </c:pt>
                <c:pt idx="7">
                  <c:v>0.55640000000000001</c:v>
                </c:pt>
                <c:pt idx="8">
                  <c:v>0.64080000000000004</c:v>
                </c:pt>
                <c:pt idx="9">
                  <c:v>0.74839999999999995</c:v>
                </c:pt>
                <c:pt idx="10">
                  <c:v>0.86739999999999995</c:v>
                </c:pt>
                <c:pt idx="11">
                  <c:v>0.93400000000000005</c:v>
                </c:pt>
                <c:pt idx="12">
                  <c:v>0.97850000000000004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2-4EDD-BD6C-4E077AAA7851}"/>
            </c:ext>
          </c:extLst>
        </c:ser>
        <c:ser>
          <c:idx val="1"/>
          <c:order val="1"/>
          <c:tx>
            <c:strRef>
              <c:f>Exp_Detherm!$J$26</c:f>
              <c:strCache>
                <c:ptCount val="1"/>
                <c:pt idx="0">
                  <c:v>McGlashan 1976 - Bubble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Exp_Detherm!$C$26:$C$38</c:f>
              <c:numCache>
                <c:formatCode>General</c:formatCode>
                <c:ptCount val="13"/>
                <c:pt idx="0">
                  <c:v>0</c:v>
                </c:pt>
                <c:pt idx="1">
                  <c:v>4.53E-2</c:v>
                </c:pt>
                <c:pt idx="2">
                  <c:v>8.6300000000000002E-2</c:v>
                </c:pt>
                <c:pt idx="3">
                  <c:v>0.13869999999999999</c:v>
                </c:pt>
                <c:pt idx="4">
                  <c:v>0.18540000000000001</c:v>
                </c:pt>
                <c:pt idx="5">
                  <c:v>0.31369999999999998</c:v>
                </c:pt>
                <c:pt idx="6">
                  <c:v>0.41770000000000002</c:v>
                </c:pt>
                <c:pt idx="7">
                  <c:v>0.54110000000000003</c:v>
                </c:pt>
                <c:pt idx="8">
                  <c:v>0.61660000000000004</c:v>
                </c:pt>
                <c:pt idx="9">
                  <c:v>0.75980000000000003</c:v>
                </c:pt>
                <c:pt idx="10">
                  <c:v>0.85250000000000004</c:v>
                </c:pt>
                <c:pt idx="11">
                  <c:v>0.95140000000000002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92-4EDD-BD6C-4E077AAA7851}"/>
            </c:ext>
          </c:extLst>
        </c:ser>
        <c:ser>
          <c:idx val="2"/>
          <c:order val="2"/>
          <c:tx>
            <c:strRef>
              <c:f>Exp_Detherm!$K$11</c:f>
              <c:strCache>
                <c:ptCount val="1"/>
                <c:pt idx="0">
                  <c:v>Bernatova 2006 -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Exp_Detherm!$E$11:$E$24</c:f>
              <c:numCache>
                <c:formatCode>General</c:formatCode>
                <c:ptCount val="14"/>
                <c:pt idx="0">
                  <c:v>0</c:v>
                </c:pt>
                <c:pt idx="1">
                  <c:v>0.29609999999999997</c:v>
                </c:pt>
                <c:pt idx="2">
                  <c:v>0.44600000000000001</c:v>
                </c:pt>
                <c:pt idx="3">
                  <c:v>0.55400000000000005</c:v>
                </c:pt>
                <c:pt idx="4">
                  <c:v>0.65400000000000003</c:v>
                </c:pt>
                <c:pt idx="5">
                  <c:v>0.71519999999999995</c:v>
                </c:pt>
                <c:pt idx="6">
                  <c:v>0.7802</c:v>
                </c:pt>
                <c:pt idx="7">
                  <c:v>0.83089999999999997</c:v>
                </c:pt>
                <c:pt idx="8">
                  <c:v>0.86470000000000002</c:v>
                </c:pt>
                <c:pt idx="9">
                  <c:v>0.9052</c:v>
                </c:pt>
                <c:pt idx="10">
                  <c:v>0.95169999999999999</c:v>
                </c:pt>
                <c:pt idx="11">
                  <c:v>0.97640000000000005</c:v>
                </c:pt>
                <c:pt idx="12">
                  <c:v>0.99219999999999997</c:v>
                </c:pt>
                <c:pt idx="13">
                  <c:v>1</c:v>
                </c:pt>
              </c:numCache>
            </c:numRef>
          </c:xVal>
          <c:yVal>
            <c:numRef>
              <c:f>Exp_Detherm!$I$11:$I$24</c:f>
              <c:numCache>
                <c:formatCode>General</c:formatCode>
                <c:ptCount val="14"/>
                <c:pt idx="0">
                  <c:v>123.497</c:v>
                </c:pt>
                <c:pt idx="1">
                  <c:v>174.399</c:v>
                </c:pt>
                <c:pt idx="2">
                  <c:v>209.596</c:v>
                </c:pt>
                <c:pt idx="3">
                  <c:v>249.1</c:v>
                </c:pt>
                <c:pt idx="4">
                  <c:v>293.60300000000001</c:v>
                </c:pt>
                <c:pt idx="5">
                  <c:v>326.40000000000003</c:v>
                </c:pt>
                <c:pt idx="6">
                  <c:v>366.10300000000001</c:v>
                </c:pt>
                <c:pt idx="7">
                  <c:v>402.59399999999999</c:v>
                </c:pt>
                <c:pt idx="8">
                  <c:v>430.40499999999997</c:v>
                </c:pt>
                <c:pt idx="9">
                  <c:v>464.80200000000002</c:v>
                </c:pt>
                <c:pt idx="10">
                  <c:v>505.79899999999998</c:v>
                </c:pt>
                <c:pt idx="11">
                  <c:v>531.303</c:v>
                </c:pt>
                <c:pt idx="12">
                  <c:v>547.79500000000007</c:v>
                </c:pt>
                <c:pt idx="13">
                  <c:v>556.101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92-4EDD-BD6C-4E077AAA7851}"/>
            </c:ext>
          </c:extLst>
        </c:ser>
        <c:ser>
          <c:idx val="3"/>
          <c:order val="3"/>
          <c:tx>
            <c:strRef>
              <c:f>Exp_Detherm!$K$26</c:f>
              <c:strCache>
                <c:ptCount val="1"/>
                <c:pt idx="0">
                  <c:v>McGlashan 1976 - Dew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Exp_Detherm!$E$26:$E$38</c:f>
              <c:numCache>
                <c:formatCode>General</c:formatCode>
                <c:ptCount val="13"/>
                <c:pt idx="0">
                  <c:v>0</c:v>
                </c:pt>
                <c:pt idx="1">
                  <c:v>0.2661</c:v>
                </c:pt>
                <c:pt idx="2">
                  <c:v>0.40570000000000001</c:v>
                </c:pt>
                <c:pt idx="3">
                  <c:v>0.52270000000000005</c:v>
                </c:pt>
                <c:pt idx="4">
                  <c:v>0.58979999999999999</c:v>
                </c:pt>
                <c:pt idx="5">
                  <c:v>0.7087</c:v>
                </c:pt>
                <c:pt idx="6">
                  <c:v>0.76839999999999997</c:v>
                </c:pt>
                <c:pt idx="7">
                  <c:v>0.82120000000000004</c:v>
                </c:pt>
                <c:pt idx="8">
                  <c:v>0.85199999999999998</c:v>
                </c:pt>
                <c:pt idx="9">
                  <c:v>0.90900000000000003</c:v>
                </c:pt>
                <c:pt idx="10">
                  <c:v>0.94550000000000001</c:v>
                </c:pt>
                <c:pt idx="11">
                  <c:v>0.98170000000000002</c:v>
                </c:pt>
                <c:pt idx="12">
                  <c:v>1</c:v>
                </c:pt>
              </c:numCache>
            </c:numRef>
          </c:xVal>
          <c:yVal>
            <c:numRef>
              <c:f>Exp_Detherm!$I$26:$I$38</c:f>
              <c:numCache>
                <c:formatCode>General</c:formatCode>
                <c:ptCount val="13"/>
                <c:pt idx="0">
                  <c:v>123.32300000000001</c:v>
                </c:pt>
                <c:pt idx="1">
                  <c:v>163.62699999999998</c:v>
                </c:pt>
                <c:pt idx="2">
                  <c:v>195.637</c:v>
                </c:pt>
                <c:pt idx="3">
                  <c:v>232.261</c:v>
                </c:pt>
                <c:pt idx="4">
                  <c:v>259.47199999999998</c:v>
                </c:pt>
                <c:pt idx="5">
                  <c:v>319.93399999999997</c:v>
                </c:pt>
                <c:pt idx="6">
                  <c:v>355.95700000000005</c:v>
                </c:pt>
                <c:pt idx="7">
                  <c:v>397.887</c:v>
                </c:pt>
                <c:pt idx="8">
                  <c:v>422.072</c:v>
                </c:pt>
                <c:pt idx="9">
                  <c:v>469.57500000000005</c:v>
                </c:pt>
                <c:pt idx="10">
                  <c:v>501.87899999999996</c:v>
                </c:pt>
                <c:pt idx="11">
                  <c:v>537.72900000000004</c:v>
                </c:pt>
                <c:pt idx="12">
                  <c:v>556.48799999999994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92-4EDD-BD6C-4E077AAA7851}"/>
            </c:ext>
          </c:extLst>
        </c:ser>
        <c:ser>
          <c:idx val="4"/>
          <c:order val="4"/>
          <c:tx>
            <c:v>Carnot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Carnot!$B$122:$B$142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Carnot!$L$122:$L$142</c:f>
              <c:numCache>
                <c:formatCode>General</c:formatCode>
                <c:ptCount val="21"/>
                <c:pt idx="0">
                  <c:v>477.48</c:v>
                </c:pt>
                <c:pt idx="1">
                  <c:v>465.51</c:v>
                </c:pt>
                <c:pt idx="2">
                  <c:v>453.42800000000005</c:v>
                </c:pt>
                <c:pt idx="3">
                  <c:v>441.08600000000001</c:v>
                </c:pt>
                <c:pt idx="4">
                  <c:v>428.34199999999998</c:v>
                </c:pt>
                <c:pt idx="5">
                  <c:v>415.03300000000002</c:v>
                </c:pt>
                <c:pt idx="6">
                  <c:v>400.97</c:v>
                </c:pt>
                <c:pt idx="7">
                  <c:v>385.94499999999999</c:v>
                </c:pt>
                <c:pt idx="8">
                  <c:v>369.72500000000002</c:v>
                </c:pt>
                <c:pt idx="9">
                  <c:v>352.05</c:v>
                </c:pt>
                <c:pt idx="10">
                  <c:v>332.62699999999995</c:v>
                </c:pt>
                <c:pt idx="11">
                  <c:v>311.15600000000001</c:v>
                </c:pt>
                <c:pt idx="12">
                  <c:v>287.404</c:v>
                </c:pt>
                <c:pt idx="13">
                  <c:v>261.30700000000002</c:v>
                </c:pt>
                <c:pt idx="14">
                  <c:v>233.143</c:v>
                </c:pt>
                <c:pt idx="15">
                  <c:v>203.75799999999998</c:v>
                </c:pt>
                <c:pt idx="16">
                  <c:v>174.84400000000002</c:v>
                </c:pt>
                <c:pt idx="17">
                  <c:v>149.05799999999999</c:v>
                </c:pt>
                <c:pt idx="18">
                  <c:v>129.595</c:v>
                </c:pt>
                <c:pt idx="19">
                  <c:v>118.455</c:v>
                </c:pt>
                <c:pt idx="20">
                  <c:v>92.726100000000002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92-4EDD-BD6C-4E077AAA7851}"/>
            </c:ext>
          </c:extLst>
        </c:ser>
        <c:ser>
          <c:idx val="5"/>
          <c:order val="5"/>
          <c:tx>
            <c:v>Carnot W+MeOH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Carnot!$B$51:$B$66</c:f>
              <c:numCache>
                <c:formatCode>General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Carnot!$I$51:$I$66</c:f>
              <c:numCache>
                <c:formatCode>General</c:formatCode>
                <c:ptCount val="16"/>
                <c:pt idx="0">
                  <c:v>123.57899999999999</c:v>
                </c:pt>
                <c:pt idx="1">
                  <c:v>281.21199999999999</c:v>
                </c:pt>
                <c:pt idx="2">
                  <c:v>297.66900000000004</c:v>
                </c:pt>
                <c:pt idx="3">
                  <c:v>301.83199999999999</c:v>
                </c:pt>
                <c:pt idx="4">
                  <c:v>318.12200000000001</c:v>
                </c:pt>
                <c:pt idx="5">
                  <c:v>344.51300000000003</c:v>
                </c:pt>
                <c:pt idx="6">
                  <c:v>355.01800000000003</c:v>
                </c:pt>
                <c:pt idx="7">
                  <c:v>374.72300000000001</c:v>
                </c:pt>
                <c:pt idx="8">
                  <c:v>390.01800000000003</c:v>
                </c:pt>
                <c:pt idx="9">
                  <c:v>396.83699999999999</c:v>
                </c:pt>
                <c:pt idx="10">
                  <c:v>402.81</c:v>
                </c:pt>
                <c:pt idx="11">
                  <c:v>418.351</c:v>
                </c:pt>
                <c:pt idx="12">
                  <c:v>447.09800000000001</c:v>
                </c:pt>
                <c:pt idx="13">
                  <c:v>457.43599999999998</c:v>
                </c:pt>
                <c:pt idx="14">
                  <c:v>472.685</c:v>
                </c:pt>
                <c:pt idx="15">
                  <c:v>555.26900000000001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92-4EDD-BD6C-4E077AAA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073176"/>
        <c:axId val="634069240"/>
      </c:scatterChart>
      <c:valAx>
        <c:axId val="63407317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MeOH salt-free mole fraction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69240"/>
        <c:crosses val="autoZero"/>
        <c:crossBetween val="midCat"/>
        <c:majorUnit val="0.2"/>
      </c:valAx>
      <c:valAx>
        <c:axId val="63406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Pressure (mbar)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073176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6386334439533756"/>
          <c:y val="0.23559131937776071"/>
          <c:w val="0.32279417233949831"/>
          <c:h val="0.529256001536393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Pvap (MeOH+HAc) 323.15K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840581465778317"/>
          <c:y val="0.15514653351257923"/>
          <c:w val="0.76547183525136286"/>
          <c:h val="0.66564202035721143"/>
        </c:manualLayout>
      </c:layout>
      <c:scatterChart>
        <c:scatterStyle val="lineMarker"/>
        <c:varyColors val="0"/>
        <c:ser>
          <c:idx val="0"/>
          <c:order val="0"/>
          <c:tx>
            <c:v>Horstmann 2001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2.3908419139915205E-2"/>
                  <c:y val="-0.340422124063760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Exp_Detherm!$W$50:$W$64</c:f>
              <c:numCache>
                <c:formatCode>General</c:formatCode>
                <c:ptCount val="15"/>
                <c:pt idx="0">
                  <c:v>1</c:v>
                </c:pt>
                <c:pt idx="1">
                  <c:v>0.96819999999999995</c:v>
                </c:pt>
                <c:pt idx="2">
                  <c:v>0.91310000000000002</c:v>
                </c:pt>
                <c:pt idx="3">
                  <c:v>0.85460000000000003</c:v>
                </c:pt>
                <c:pt idx="4">
                  <c:v>0.78571999999999997</c:v>
                </c:pt>
                <c:pt idx="5">
                  <c:v>0.70965</c:v>
                </c:pt>
                <c:pt idx="6">
                  <c:v>0.62580000000000002</c:v>
                </c:pt>
                <c:pt idx="7">
                  <c:v>0.54727999999999999</c:v>
                </c:pt>
                <c:pt idx="8">
                  <c:v>0.46873999999999999</c:v>
                </c:pt>
                <c:pt idx="9">
                  <c:v>0.35709999999999997</c:v>
                </c:pt>
                <c:pt idx="10">
                  <c:v>0.25013000000000002</c:v>
                </c:pt>
                <c:pt idx="11">
                  <c:v>0.14746999999999999</c:v>
                </c:pt>
                <c:pt idx="12">
                  <c:v>6.123E-2</c:v>
                </c:pt>
                <c:pt idx="13">
                  <c:v>1.026E-2</c:v>
                </c:pt>
                <c:pt idx="14">
                  <c:v>0</c:v>
                </c:pt>
              </c:numCache>
            </c:numRef>
          </c:xVal>
          <c:yVal>
            <c:numRef>
              <c:f>Exp_Detherm!$Z$50:$Z$64</c:f>
              <c:numCache>
                <c:formatCode>General</c:formatCode>
                <c:ptCount val="15"/>
                <c:pt idx="0">
                  <c:v>7664.7000000000007</c:v>
                </c:pt>
                <c:pt idx="1">
                  <c:v>8824.6</c:v>
                </c:pt>
                <c:pt idx="2">
                  <c:v>10729.800000000001</c:v>
                </c:pt>
                <c:pt idx="3">
                  <c:v>12720.300000000001</c:v>
                </c:pt>
                <c:pt idx="4">
                  <c:v>15169.4</c:v>
                </c:pt>
                <c:pt idx="5">
                  <c:v>18030.5</c:v>
                </c:pt>
                <c:pt idx="6">
                  <c:v>21519.599999999999</c:v>
                </c:pt>
                <c:pt idx="7">
                  <c:v>25089.899999999998</c:v>
                </c:pt>
                <c:pt idx="8">
                  <c:v>28929.599999999999</c:v>
                </c:pt>
                <c:pt idx="9">
                  <c:v>34999.799999999996</c:v>
                </c:pt>
                <c:pt idx="10">
                  <c:v>41180.6</c:v>
                </c:pt>
                <c:pt idx="11">
                  <c:v>47180.100000000006</c:v>
                </c:pt>
                <c:pt idx="12">
                  <c:v>52090.400000000001</c:v>
                </c:pt>
                <c:pt idx="13">
                  <c:v>54739.5</c:v>
                </c:pt>
                <c:pt idx="14">
                  <c:v>55530.100000000006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E-4547-96A6-29C50B96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551952"/>
        <c:axId val="1048551624"/>
      </c:scatterChart>
      <c:valAx>
        <c:axId val="10485519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HAc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8551624"/>
        <c:crosses val="autoZero"/>
        <c:crossBetween val="midCat"/>
        <c:majorUnit val="0.2"/>
      </c:valAx>
      <c:valAx>
        <c:axId val="104855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8551952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0205136281041794"/>
          <c:y val="0.62272172076051469"/>
          <c:w val="0.48102556026650523"/>
          <c:h val="0.1988976377952755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744005168349"/>
          <c:y val="0.15122175975459667"/>
          <c:w val="0.78418800203666283"/>
          <c:h val="0.66986472821952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Exp_Detherm!$AD$12</c:f>
              <c:strCache>
                <c:ptCount val="1"/>
                <c:pt idx="0">
                  <c:v>Bernatova 2006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Exp_Detherm!$AH$12:$AH$24</c:f>
              <c:numCache>
                <c:formatCode>General</c:formatCode>
                <c:ptCount val="13"/>
                <c:pt idx="0">
                  <c:v>1</c:v>
                </c:pt>
                <c:pt idx="1">
                  <c:v>0.99070000000000003</c:v>
                </c:pt>
                <c:pt idx="2">
                  <c:v>0.96489999999999998</c:v>
                </c:pt>
                <c:pt idx="3">
                  <c:v>0.90080000000000005</c:v>
                </c:pt>
                <c:pt idx="4">
                  <c:v>0.89670000000000005</c:v>
                </c:pt>
                <c:pt idx="5">
                  <c:v>0.8155</c:v>
                </c:pt>
                <c:pt idx="6">
                  <c:v>0.72199999999999998</c:v>
                </c:pt>
                <c:pt idx="7">
                  <c:v>0.61409999999999998</c:v>
                </c:pt>
                <c:pt idx="8">
                  <c:v>0.51849999999999996</c:v>
                </c:pt>
                <c:pt idx="9">
                  <c:v>0.4219</c:v>
                </c:pt>
                <c:pt idx="10">
                  <c:v>0.3327</c:v>
                </c:pt>
                <c:pt idx="11">
                  <c:v>0.23169999999999999</c:v>
                </c:pt>
                <c:pt idx="12">
                  <c:v>0</c:v>
                </c:pt>
              </c:numCache>
            </c:numRef>
          </c:xVal>
          <c:yVal>
            <c:numRef>
              <c:f>Exp_Detherm!$AL$12:$AL$24</c:f>
              <c:numCache>
                <c:formatCode>General</c:formatCode>
                <c:ptCount val="13"/>
                <c:pt idx="0">
                  <c:v>7718.9999999999991</c:v>
                </c:pt>
                <c:pt idx="1">
                  <c:v>7799</c:v>
                </c:pt>
                <c:pt idx="2">
                  <c:v>8201</c:v>
                </c:pt>
                <c:pt idx="3">
                  <c:v>8850</c:v>
                </c:pt>
                <c:pt idx="4">
                  <c:v>8910</c:v>
                </c:pt>
                <c:pt idx="5">
                  <c:v>9441</c:v>
                </c:pt>
                <c:pt idx="6">
                  <c:v>9921</c:v>
                </c:pt>
                <c:pt idx="7">
                  <c:v>10330</c:v>
                </c:pt>
                <c:pt idx="8">
                  <c:v>10690</c:v>
                </c:pt>
                <c:pt idx="9">
                  <c:v>11010</c:v>
                </c:pt>
                <c:pt idx="10">
                  <c:v>11310</c:v>
                </c:pt>
                <c:pt idx="11">
                  <c:v>11580</c:v>
                </c:pt>
                <c:pt idx="12">
                  <c:v>12350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32-4558-915E-5BD6A197ECEF}"/>
            </c:ext>
          </c:extLst>
        </c:ser>
        <c:ser>
          <c:idx val="1"/>
          <c:order val="1"/>
          <c:tx>
            <c:strRef>
              <c:f>Exp_Detherm!$AD$25</c:f>
              <c:strCache>
                <c:ptCount val="1"/>
                <c:pt idx="0">
                  <c:v>Haddad 1972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5.2623659556953022E-2"/>
                  <c:y val="1.97036204412064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Exp_Detherm!$AH$25:$AH$39</c:f>
              <c:numCache>
                <c:formatCode>General</c:formatCode>
                <c:ptCount val="15"/>
                <c:pt idx="0">
                  <c:v>0.98974099999999998</c:v>
                </c:pt>
                <c:pt idx="1">
                  <c:v>0.96551900000000002</c:v>
                </c:pt>
                <c:pt idx="2">
                  <c:v>0.91651300000000002</c:v>
                </c:pt>
                <c:pt idx="3">
                  <c:v>0.87719999999999998</c:v>
                </c:pt>
                <c:pt idx="4">
                  <c:v>0.78964900000000005</c:v>
                </c:pt>
                <c:pt idx="5">
                  <c:v>0.69900499999999999</c:v>
                </c:pt>
                <c:pt idx="6">
                  <c:v>0.66869199999999995</c:v>
                </c:pt>
                <c:pt idx="7">
                  <c:v>0.619479</c:v>
                </c:pt>
                <c:pt idx="8">
                  <c:v>0.53034499999999996</c:v>
                </c:pt>
                <c:pt idx="9">
                  <c:v>0.44186500000000001</c:v>
                </c:pt>
                <c:pt idx="10">
                  <c:v>0.33200200000000002</c:v>
                </c:pt>
                <c:pt idx="11">
                  <c:v>0.19835700000000001</c:v>
                </c:pt>
                <c:pt idx="12">
                  <c:v>0.19440199999999999</c:v>
                </c:pt>
                <c:pt idx="13">
                  <c:v>8.9325000000000002E-2</c:v>
                </c:pt>
                <c:pt idx="14">
                  <c:v>0</c:v>
                </c:pt>
              </c:numCache>
            </c:numRef>
          </c:xVal>
          <c:yVal>
            <c:numRef>
              <c:f>Exp_Detherm!$AL$25:$AL$39</c:f>
              <c:numCache>
                <c:formatCode>General</c:formatCode>
                <c:ptCount val="15"/>
                <c:pt idx="0">
                  <c:v>7733</c:v>
                </c:pt>
                <c:pt idx="1">
                  <c:v>7972.9999999999991</c:v>
                </c:pt>
                <c:pt idx="2">
                  <c:v>8666</c:v>
                </c:pt>
                <c:pt idx="3">
                  <c:v>9199</c:v>
                </c:pt>
                <c:pt idx="4">
                  <c:v>9679</c:v>
                </c:pt>
                <c:pt idx="5">
                  <c:v>10106</c:v>
                </c:pt>
                <c:pt idx="6">
                  <c:v>10399</c:v>
                </c:pt>
                <c:pt idx="7">
                  <c:v>10306</c:v>
                </c:pt>
                <c:pt idx="8">
                  <c:v>10639</c:v>
                </c:pt>
                <c:pt idx="9">
                  <c:v>11172</c:v>
                </c:pt>
                <c:pt idx="10">
                  <c:v>11452</c:v>
                </c:pt>
                <c:pt idx="11">
                  <c:v>11666</c:v>
                </c:pt>
                <c:pt idx="12">
                  <c:v>11719</c:v>
                </c:pt>
                <c:pt idx="13">
                  <c:v>12092</c:v>
                </c:pt>
                <c:pt idx="14">
                  <c:v>12332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32-4558-915E-5BD6A197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516624"/>
        <c:axId val="1182521872"/>
      </c:scatterChart>
      <c:valAx>
        <c:axId val="11825166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HAc mole 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2521872"/>
        <c:crosses val="autoZero"/>
        <c:crossBetween val="midCat"/>
      </c:valAx>
      <c:valAx>
        <c:axId val="118252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/>
                  <a:t>P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2516624"/>
        <c:crosses val="autoZero"/>
        <c:crossBetween val="midCat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1422285731759466"/>
          <c:y val="0.58049358970394527"/>
          <c:w val="0.43568203208083739"/>
          <c:h val="0.2476916131186878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84168265924677"/>
          <c:y val="5.6173734917448349E-2"/>
          <c:w val="0.68658781641466149"/>
          <c:h val="0.81271617636187066"/>
        </c:manualLayout>
      </c:layout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D-4893-A6B5-247E3A2EB4EF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1D-4893-A6B5-247E3A2EB4EF}"/>
            </c:ext>
          </c:extLst>
        </c:ser>
        <c:ser>
          <c:idx val="3"/>
          <c:order val="2"/>
          <c:tx>
            <c:v>Exp 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1D-4893-A6B5-247E3A2EB4EF}"/>
            </c:ext>
          </c:extLst>
        </c:ser>
        <c:ser>
          <c:idx val="2"/>
          <c:order val="3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1D-4893-A6B5-247E3A2EB4EF}"/>
            </c:ext>
          </c:extLst>
        </c:ser>
        <c:ser>
          <c:idx val="4"/>
          <c:order val="4"/>
          <c:tx>
            <c:v>Carnot 9% HAc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1D-4893-A6B5-247E3A2EB4EF}"/>
            </c:ext>
          </c:extLst>
        </c:ser>
        <c:ser>
          <c:idx val="8"/>
          <c:order val="5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1D-4893-A6B5-247E3A2EB4EF}"/>
            </c:ext>
          </c:extLst>
        </c:ser>
        <c:ser>
          <c:idx val="5"/>
          <c:order val="6"/>
          <c:tx>
            <c:v>Haddad 1972 9%HAc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1D-4893-A6B5-247E3A2EB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.0000000000000002E-2"/>
          <c:min val="-1.0000000000000002E-2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77335592"/>
        <c:crosses val="autoZero"/>
        <c:crossBetween val="midCat"/>
      </c:valAx>
      <c:valAx>
        <c:axId val="877335592"/>
        <c:scaling>
          <c:orientation val="minMax"/>
          <c:max val="13000"/>
          <c:min val="1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At val="-1.0000000000000002E-2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literature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A-4559-8E53-45310827D9BD}"/>
            </c:ext>
          </c:extLst>
        </c:ser>
        <c:ser>
          <c:idx val="1"/>
          <c:order val="1"/>
          <c:tx>
            <c:v>Exp-no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A-4559-8E53-45310827D9BD}"/>
            </c:ext>
          </c:extLst>
        </c:ser>
        <c:ser>
          <c:idx val="3"/>
          <c:order val="2"/>
          <c:tx>
            <c:v>Exp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'323.15K'!$Y$55:$Y$58</c:f>
              <c:numCache>
                <c:formatCode>General</c:formatCode>
                <c:ptCount val="4"/>
                <c:pt idx="0">
                  <c:v>18812.313170486195</c:v>
                </c:pt>
                <c:pt idx="1">
                  <c:v>31402.454242148127</c:v>
                </c:pt>
                <c:pt idx="2">
                  <c:v>40001.402667582821</c:v>
                </c:pt>
                <c:pt idx="3">
                  <c:v>49915.875119104996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A-4559-8E53-45310827D9BD}"/>
            </c:ext>
          </c:extLst>
        </c:ser>
        <c:ser>
          <c:idx val="5"/>
          <c:order val="3"/>
          <c:tx>
            <c:v>Exp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1A-4559-8E53-45310827D9BD}"/>
            </c:ext>
          </c:extLst>
        </c:ser>
        <c:ser>
          <c:idx val="2"/>
          <c:order val="4"/>
          <c:tx>
            <c:v>Carnot-SF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1A-4559-8E53-45310827D9BD}"/>
            </c:ext>
          </c:extLst>
        </c:ser>
        <c:ser>
          <c:idx val="4"/>
          <c:order val="5"/>
          <c:tx>
            <c:v>Carnot 9% HAc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1A-4559-8E53-45310827D9BD}"/>
            </c:ext>
          </c:extLst>
        </c:ser>
        <c:ser>
          <c:idx val="6"/>
          <c:order val="6"/>
          <c:tx>
            <c:v>Carnot 9% KOH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Carnot!$B$71:$B$91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Carnot!$K$71:$K$91</c:f>
              <c:numCache>
                <c:formatCode>General</c:formatCode>
                <c:ptCount val="21"/>
                <c:pt idx="0">
                  <c:v>42849.5</c:v>
                </c:pt>
                <c:pt idx="1">
                  <c:v>42468.7</c:v>
                </c:pt>
                <c:pt idx="2">
                  <c:v>41968.7</c:v>
                </c:pt>
                <c:pt idx="3">
                  <c:v>41329.800000000003</c:v>
                </c:pt>
                <c:pt idx="4">
                  <c:v>40530.6</c:v>
                </c:pt>
                <c:pt idx="5">
                  <c:v>39549.9</c:v>
                </c:pt>
                <c:pt idx="6">
                  <c:v>38372.6</c:v>
                </c:pt>
                <c:pt idx="7">
                  <c:v>37000.9</c:v>
                </c:pt>
                <c:pt idx="8">
                  <c:v>35475.199999999997</c:v>
                </c:pt>
                <c:pt idx="9">
                  <c:v>33903.599999999999</c:v>
                </c:pt>
                <c:pt idx="10">
                  <c:v>32481.599999999999</c:v>
                </c:pt>
                <c:pt idx="11">
                  <c:v>31438.2</c:v>
                </c:pt>
                <c:pt idx="12">
                  <c:v>30856.400000000001</c:v>
                </c:pt>
                <c:pt idx="13">
                  <c:v>30517.599999999999</c:v>
                </c:pt>
                <c:pt idx="14">
                  <c:v>30010.3</c:v>
                </c:pt>
                <c:pt idx="15">
                  <c:v>28976.7</c:v>
                </c:pt>
                <c:pt idx="16">
                  <c:v>27219.5</c:v>
                </c:pt>
                <c:pt idx="17">
                  <c:v>24637.9</c:v>
                </c:pt>
                <c:pt idx="18">
                  <c:v>21078.400000000001</c:v>
                </c:pt>
                <c:pt idx="19">
                  <c:v>16146.5</c:v>
                </c:pt>
                <c:pt idx="20">
                  <c:v>9073.32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1A-4559-8E53-45310827D9BD}"/>
            </c:ext>
          </c:extLst>
        </c:ser>
        <c:ser>
          <c:idx val="7"/>
          <c:order val="7"/>
          <c:tx>
            <c:v>Carnot 9% KAc</c:v>
          </c:tx>
          <c:spPr>
            <a:ln w="254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Carnot!$B$122:$B$142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Carnot!$K$122:$K$142</c:f>
              <c:numCache>
                <c:formatCode>General</c:formatCode>
                <c:ptCount val="21"/>
                <c:pt idx="0">
                  <c:v>47748</c:v>
                </c:pt>
                <c:pt idx="1">
                  <c:v>46551</c:v>
                </c:pt>
                <c:pt idx="2">
                  <c:v>45342.8</c:v>
                </c:pt>
                <c:pt idx="3">
                  <c:v>44108.6</c:v>
                </c:pt>
                <c:pt idx="4">
                  <c:v>42834.2</c:v>
                </c:pt>
                <c:pt idx="5">
                  <c:v>41503.300000000003</c:v>
                </c:pt>
                <c:pt idx="6">
                  <c:v>40097</c:v>
                </c:pt>
                <c:pt idx="7">
                  <c:v>38594.5</c:v>
                </c:pt>
                <c:pt idx="8">
                  <c:v>36972.5</c:v>
                </c:pt>
                <c:pt idx="9">
                  <c:v>35205</c:v>
                </c:pt>
                <c:pt idx="10">
                  <c:v>33262.699999999997</c:v>
                </c:pt>
                <c:pt idx="11">
                  <c:v>31115.599999999999</c:v>
                </c:pt>
                <c:pt idx="12">
                  <c:v>28740.400000000001</c:v>
                </c:pt>
                <c:pt idx="13">
                  <c:v>26130.7</c:v>
                </c:pt>
                <c:pt idx="14">
                  <c:v>23314.3</c:v>
                </c:pt>
                <c:pt idx="15">
                  <c:v>20375.8</c:v>
                </c:pt>
                <c:pt idx="16">
                  <c:v>17484.400000000001</c:v>
                </c:pt>
                <c:pt idx="17">
                  <c:v>14905.8</c:v>
                </c:pt>
                <c:pt idx="18">
                  <c:v>12959.5</c:v>
                </c:pt>
                <c:pt idx="19">
                  <c:v>11845.5</c:v>
                </c:pt>
                <c:pt idx="20">
                  <c:v>9272.61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1A-4559-8E53-45310827D9BD}"/>
            </c:ext>
          </c:extLst>
        </c:ser>
        <c:ser>
          <c:idx val="8"/>
          <c:order val="8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1A-4559-8E53-45310827D9BD}"/>
            </c:ext>
          </c:extLst>
        </c:ser>
        <c:ser>
          <c:idx val="9"/>
          <c:order val="9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rgbClr val="00B05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41A-4559-8E53-45310827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1016920469832"/>
          <c:y val="0.32132340542329046"/>
          <c:w val="0.27854043378486526"/>
          <c:h val="0.56221822305502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 HAc 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DF-4DFF-8E21-8079CC1F9A70}"/>
            </c:ext>
          </c:extLst>
        </c:ser>
        <c:ser>
          <c:idx val="1"/>
          <c:order val="1"/>
          <c:tx>
            <c:v>No HAc Exp IFPEN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DF-4DFF-8E21-8079CC1F9A70}"/>
            </c:ext>
          </c:extLst>
        </c:ser>
        <c:ser>
          <c:idx val="2"/>
          <c:order val="2"/>
          <c:tx>
            <c:v>No HAc Carnot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DF-4DFF-8E21-8079CC1F9A70}"/>
            </c:ext>
          </c:extLst>
        </c:ser>
        <c:ser>
          <c:idx val="8"/>
          <c:order val="3"/>
          <c:tx>
            <c:v>9% HAc Horstmann 2001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DF-4DFF-8E21-8079CC1F9A70}"/>
            </c:ext>
          </c:extLst>
        </c:ser>
        <c:ser>
          <c:idx val="5"/>
          <c:order val="4"/>
          <c:tx>
            <c:v>9% HAc Haddad 1972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DF-4DFF-8E21-8079CC1F9A70}"/>
            </c:ext>
          </c:extLst>
        </c:ser>
        <c:ser>
          <c:idx val="3"/>
          <c:order val="5"/>
          <c:tx>
            <c:v>9% HAc Exp IFPEN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DF-4DFF-8E21-8079CC1F9A70}"/>
            </c:ext>
          </c:extLst>
        </c:ser>
        <c:ser>
          <c:idx val="4"/>
          <c:order val="6"/>
          <c:tx>
            <c:v>9% HAc Carnot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DF-4DFF-8E21-8079CC1F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81634769255019"/>
          <c:y val="0.26244975796711306"/>
          <c:w val="0.26686848216470649"/>
          <c:h val="0.39355275613851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No Salt 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B2-4451-9E04-1C64D6B5C396}"/>
            </c:ext>
          </c:extLst>
        </c:ser>
        <c:ser>
          <c:idx val="1"/>
          <c:order val="1"/>
          <c:tx>
            <c:v>No Salt Exp IFPEN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B2-4451-9E04-1C64D6B5C396}"/>
            </c:ext>
          </c:extLst>
        </c:ser>
        <c:ser>
          <c:idx val="2"/>
          <c:order val="2"/>
          <c:tx>
            <c:v>No Salt Carnot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B2-4451-9E04-1C64D6B5C396}"/>
            </c:ext>
          </c:extLst>
        </c:ser>
        <c:ser>
          <c:idx val="3"/>
          <c:order val="3"/>
          <c:tx>
            <c:v>9% HAc Exp IFPEN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B2-4451-9E04-1C64D6B5C396}"/>
            </c:ext>
          </c:extLst>
        </c:ser>
        <c:ser>
          <c:idx val="4"/>
          <c:order val="4"/>
          <c:tx>
            <c:v>9% HAc Carnot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B2-4451-9E04-1C64D6B5C396}"/>
            </c:ext>
          </c:extLst>
        </c:ser>
        <c:ser>
          <c:idx val="8"/>
          <c:order val="5"/>
          <c:tx>
            <c:v>9% HAc Horstmann 2001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B2-4451-9E04-1C64D6B5C396}"/>
            </c:ext>
          </c:extLst>
        </c:ser>
        <c:ser>
          <c:idx val="9"/>
          <c:order val="6"/>
          <c:tx>
            <c:v>9% HAc Haddad 1972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B2-4451-9E04-1C64D6B5C396}"/>
            </c:ext>
          </c:extLst>
        </c:ser>
        <c:ser>
          <c:idx val="5"/>
          <c:order val="7"/>
          <c:tx>
            <c:v>9% KOH Exp IFPEN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B2-4451-9E04-1C64D6B5C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8"/>
                <c:tx>
                  <c:v>Carnot 9% KOH</c:v>
                </c:tx>
                <c:spPr>
                  <a:ln w="254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Carnot!$B$71:$B$91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Carnot!$K$71:$K$91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42849.5</c:v>
                      </c:pt>
                      <c:pt idx="1">
                        <c:v>42468.7</c:v>
                      </c:pt>
                      <c:pt idx="2">
                        <c:v>41968.7</c:v>
                      </c:pt>
                      <c:pt idx="3">
                        <c:v>41329.800000000003</c:v>
                      </c:pt>
                      <c:pt idx="4">
                        <c:v>40530.6</c:v>
                      </c:pt>
                      <c:pt idx="5">
                        <c:v>39549.9</c:v>
                      </c:pt>
                      <c:pt idx="6">
                        <c:v>38372.6</c:v>
                      </c:pt>
                      <c:pt idx="7">
                        <c:v>37000.9</c:v>
                      </c:pt>
                      <c:pt idx="8">
                        <c:v>35475.199999999997</c:v>
                      </c:pt>
                      <c:pt idx="9">
                        <c:v>33903.599999999999</c:v>
                      </c:pt>
                      <c:pt idx="10">
                        <c:v>32481.599999999999</c:v>
                      </c:pt>
                      <c:pt idx="11">
                        <c:v>31438.2</c:v>
                      </c:pt>
                      <c:pt idx="12">
                        <c:v>30856.400000000001</c:v>
                      </c:pt>
                      <c:pt idx="13">
                        <c:v>30517.599999999999</c:v>
                      </c:pt>
                      <c:pt idx="14">
                        <c:v>30010.3</c:v>
                      </c:pt>
                      <c:pt idx="15">
                        <c:v>28976.7</c:v>
                      </c:pt>
                      <c:pt idx="16">
                        <c:v>27219.5</c:v>
                      </c:pt>
                      <c:pt idx="17">
                        <c:v>24637.9</c:v>
                      </c:pt>
                      <c:pt idx="18">
                        <c:v>21078.400000000001</c:v>
                      </c:pt>
                      <c:pt idx="19">
                        <c:v>16146.5</c:v>
                      </c:pt>
                      <c:pt idx="20">
                        <c:v>9073.32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9CB2-4451-9E04-1C64D6B5C396}"/>
                  </c:ext>
                </c:extLst>
              </c15:ser>
            </c15:filteredScatterSeries>
            <c15:filteredScatterSeries>
              <c15:ser>
                <c:idx val="7"/>
                <c:order val="9"/>
                <c:tx>
                  <c:v>Carnot 9% KAc</c:v>
                </c:tx>
                <c:spPr>
                  <a:ln w="25400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Carnot!$B$122:$B$142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Carnot!$K$122:$K$142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47748</c:v>
                      </c:pt>
                      <c:pt idx="1">
                        <c:v>46551</c:v>
                      </c:pt>
                      <c:pt idx="2">
                        <c:v>45342.8</c:v>
                      </c:pt>
                      <c:pt idx="3">
                        <c:v>44108.6</c:v>
                      </c:pt>
                      <c:pt idx="4">
                        <c:v>42834.2</c:v>
                      </c:pt>
                      <c:pt idx="5">
                        <c:v>41503.300000000003</c:v>
                      </c:pt>
                      <c:pt idx="6">
                        <c:v>40097</c:v>
                      </c:pt>
                      <c:pt idx="7">
                        <c:v>38594.5</c:v>
                      </c:pt>
                      <c:pt idx="8">
                        <c:v>36972.5</c:v>
                      </c:pt>
                      <c:pt idx="9">
                        <c:v>35205</c:v>
                      </c:pt>
                      <c:pt idx="10">
                        <c:v>33262.699999999997</c:v>
                      </c:pt>
                      <c:pt idx="11">
                        <c:v>31115.599999999999</c:v>
                      </c:pt>
                      <c:pt idx="12">
                        <c:v>28740.400000000001</c:v>
                      </c:pt>
                      <c:pt idx="13">
                        <c:v>26130.7</c:v>
                      </c:pt>
                      <c:pt idx="14">
                        <c:v>23314.3</c:v>
                      </c:pt>
                      <c:pt idx="15">
                        <c:v>20375.8</c:v>
                      </c:pt>
                      <c:pt idx="16">
                        <c:v>17484.400000000001</c:v>
                      </c:pt>
                      <c:pt idx="17">
                        <c:v>14905.8</c:v>
                      </c:pt>
                      <c:pt idx="18">
                        <c:v>12959.5</c:v>
                      </c:pt>
                      <c:pt idx="19">
                        <c:v>11845.5</c:v>
                      </c:pt>
                      <c:pt idx="20">
                        <c:v>9272.61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CB2-4451-9E04-1C64D6B5C396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salt-free methanol mole fraction</a:t>
                </a:r>
              </a:p>
            </c:rich>
          </c:tx>
          <c:layout>
            <c:manualLayout>
              <c:xMode val="edge"/>
              <c:yMode val="edge"/>
              <c:x val="0.32213348815875914"/>
              <c:y val="0.92864023314582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Pressure /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58712453803274"/>
          <c:y val="0.29107554233622845"/>
          <c:w val="0.27854043378486526"/>
          <c:h val="0.56221822305502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63-4AC6-9B42-53DA099B9504}"/>
            </c:ext>
          </c:extLst>
        </c:ser>
        <c:ser>
          <c:idx val="1"/>
          <c:order val="1"/>
          <c:tx>
            <c:v>Exp 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63-4AC6-9B42-53DA099B9504}"/>
            </c:ext>
          </c:extLst>
        </c:ser>
        <c:ser>
          <c:idx val="2"/>
          <c:order val="2"/>
          <c:tx>
            <c:v>Carnot No Salt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63-4AC6-9B42-53DA099B9504}"/>
            </c:ext>
          </c:extLst>
        </c:ser>
        <c:ser>
          <c:idx val="3"/>
          <c:order val="3"/>
          <c:tx>
            <c:v>Exp 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63-4AC6-9B42-53DA099B9504}"/>
            </c:ext>
          </c:extLst>
        </c:ser>
        <c:ser>
          <c:idx val="4"/>
          <c:order val="4"/>
          <c:tx>
            <c:v>Carnot 9% HAc</c:v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63-4AC6-9B42-53DA099B9504}"/>
            </c:ext>
          </c:extLst>
        </c:ser>
        <c:ser>
          <c:idx val="8"/>
          <c:order val="5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63-4AC6-9B42-53DA099B9504}"/>
            </c:ext>
          </c:extLst>
        </c:ser>
        <c:ser>
          <c:idx val="9"/>
          <c:order val="6"/>
          <c:tx>
            <c:v>Haddad 1972 9% 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63-4AC6-9B42-53DA099B9504}"/>
            </c:ext>
          </c:extLst>
        </c:ser>
        <c:ser>
          <c:idx val="5"/>
          <c:order val="7"/>
          <c:tx>
            <c:v>Exp IFPEN 9% KOH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'+KOH'!$A$26:$A$35</c:f>
              <c:numCache>
                <c:formatCode>0%</c:formatCode>
                <c:ptCount val="10"/>
                <c:pt idx="0">
                  <c:v>0</c:v>
                </c:pt>
                <c:pt idx="1">
                  <c:v>3.2760062624599365E-2</c:v>
                </c:pt>
                <c:pt idx="2">
                  <c:v>6.5429122090920888E-2</c:v>
                </c:pt>
                <c:pt idx="3">
                  <c:v>9.9084936065151188E-2</c:v>
                </c:pt>
                <c:pt idx="4">
                  <c:v>9.9458636993988464E-2</c:v>
                </c:pt>
                <c:pt idx="5">
                  <c:v>0.10100200379090207</c:v>
                </c:pt>
                <c:pt idx="6">
                  <c:v>0.10144927517076245</c:v>
                </c:pt>
                <c:pt idx="7">
                  <c:v>0.40000000044</c:v>
                </c:pt>
                <c:pt idx="8">
                  <c:v>0.59817351624303083</c:v>
                </c:pt>
                <c:pt idx="9">
                  <c:v>0.90155440366130635</c:v>
                </c:pt>
              </c:numCache>
            </c:numRef>
          </c:xVal>
          <c:yVal>
            <c:numRef>
              <c:f>'+KOH'!$G$26:$G$35</c:f>
              <c:numCache>
                <c:formatCode>General</c:formatCode>
                <c:ptCount val="10"/>
                <c:pt idx="0">
                  <c:v>10049.377409999999</c:v>
                </c:pt>
                <c:pt idx="1">
                  <c:v>14530.53938</c:v>
                </c:pt>
                <c:pt idx="2">
                  <c:v>17668.438419999999</c:v>
                </c:pt>
                <c:pt idx="3">
                  <c:v>20279.21989</c:v>
                </c:pt>
                <c:pt idx="4">
                  <c:v>20693.13884</c:v>
                </c:pt>
                <c:pt idx="5">
                  <c:v>20834.975149999998</c:v>
                </c:pt>
                <c:pt idx="6">
                  <c:v>22997.478520000001</c:v>
                </c:pt>
                <c:pt idx="7">
                  <c:v>31609.452929999999</c:v>
                </c:pt>
                <c:pt idx="8">
                  <c:v>35333.972439999998</c:v>
                </c:pt>
                <c:pt idx="9">
                  <c:v>39752.454949999999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63-4AC6-9B42-53DA099B9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8"/>
                <c:tx>
                  <c:v>Carnot 9% KOH</c:v>
                </c:tx>
                <c:spPr>
                  <a:ln w="254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Carnot!$B$71:$B$91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Carnot!$K$71:$K$91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42849.5</c:v>
                      </c:pt>
                      <c:pt idx="1">
                        <c:v>42468.7</c:v>
                      </c:pt>
                      <c:pt idx="2">
                        <c:v>41968.7</c:v>
                      </c:pt>
                      <c:pt idx="3">
                        <c:v>41329.800000000003</c:v>
                      </c:pt>
                      <c:pt idx="4">
                        <c:v>40530.6</c:v>
                      </c:pt>
                      <c:pt idx="5">
                        <c:v>39549.9</c:v>
                      </c:pt>
                      <c:pt idx="6">
                        <c:v>38372.6</c:v>
                      </c:pt>
                      <c:pt idx="7">
                        <c:v>37000.9</c:v>
                      </c:pt>
                      <c:pt idx="8">
                        <c:v>35475.199999999997</c:v>
                      </c:pt>
                      <c:pt idx="9">
                        <c:v>33903.599999999999</c:v>
                      </c:pt>
                      <c:pt idx="10">
                        <c:v>32481.599999999999</c:v>
                      </c:pt>
                      <c:pt idx="11">
                        <c:v>31438.2</c:v>
                      </c:pt>
                      <c:pt idx="12">
                        <c:v>30856.400000000001</c:v>
                      </c:pt>
                      <c:pt idx="13">
                        <c:v>30517.599999999999</c:v>
                      </c:pt>
                      <c:pt idx="14">
                        <c:v>30010.3</c:v>
                      </c:pt>
                      <c:pt idx="15">
                        <c:v>28976.7</c:v>
                      </c:pt>
                      <c:pt idx="16">
                        <c:v>27219.5</c:v>
                      </c:pt>
                      <c:pt idx="17">
                        <c:v>24637.9</c:v>
                      </c:pt>
                      <c:pt idx="18">
                        <c:v>21078.400000000001</c:v>
                      </c:pt>
                      <c:pt idx="19">
                        <c:v>16146.5</c:v>
                      </c:pt>
                      <c:pt idx="20">
                        <c:v>9073.32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0863-4AC6-9B42-53DA099B9504}"/>
                  </c:ext>
                </c:extLst>
              </c15:ser>
            </c15:filteredScatterSeries>
            <c15:filteredScatterSeries>
              <c15:ser>
                <c:idx val="7"/>
                <c:order val="9"/>
                <c:tx>
                  <c:v>Carnot 9% KAc</c:v>
                </c:tx>
                <c:spPr>
                  <a:ln w="25400" cap="rnd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Carnot!$B$122:$B$142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0.95</c:v>
                      </c:pt>
                      <c:pt idx="2">
                        <c:v>0.9</c:v>
                      </c:pt>
                      <c:pt idx="3">
                        <c:v>0.85</c:v>
                      </c:pt>
                      <c:pt idx="4">
                        <c:v>0.8</c:v>
                      </c:pt>
                      <c:pt idx="5">
                        <c:v>0.75</c:v>
                      </c:pt>
                      <c:pt idx="6">
                        <c:v>0.7</c:v>
                      </c:pt>
                      <c:pt idx="7">
                        <c:v>0.65</c:v>
                      </c:pt>
                      <c:pt idx="8">
                        <c:v>0.6</c:v>
                      </c:pt>
                      <c:pt idx="9">
                        <c:v>0.55000000000000004</c:v>
                      </c:pt>
                      <c:pt idx="10">
                        <c:v>0.5</c:v>
                      </c:pt>
                      <c:pt idx="11">
                        <c:v>0.44999999999999996</c:v>
                      </c:pt>
                      <c:pt idx="12">
                        <c:v>0.4</c:v>
                      </c:pt>
                      <c:pt idx="13">
                        <c:v>0.35</c:v>
                      </c:pt>
                      <c:pt idx="14">
                        <c:v>0.30000000000000004</c:v>
                      </c:pt>
                      <c:pt idx="15">
                        <c:v>0.25</c:v>
                      </c:pt>
                      <c:pt idx="16">
                        <c:v>0.19999999999999996</c:v>
                      </c:pt>
                      <c:pt idx="17">
                        <c:v>0.15000000000000002</c:v>
                      </c:pt>
                      <c:pt idx="18">
                        <c:v>9.9999999999999978E-2</c:v>
                      </c:pt>
                      <c:pt idx="19">
                        <c:v>5.0000000000000044E-2</c:v>
                      </c:pt>
                      <c:pt idx="20">
                        <c:v>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Carnot!$K$122:$K$142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47748</c:v>
                      </c:pt>
                      <c:pt idx="1">
                        <c:v>46551</c:v>
                      </c:pt>
                      <c:pt idx="2">
                        <c:v>45342.8</c:v>
                      </c:pt>
                      <c:pt idx="3">
                        <c:v>44108.6</c:v>
                      </c:pt>
                      <c:pt idx="4">
                        <c:v>42834.2</c:v>
                      </c:pt>
                      <c:pt idx="5">
                        <c:v>41503.300000000003</c:v>
                      </c:pt>
                      <c:pt idx="6">
                        <c:v>40097</c:v>
                      </c:pt>
                      <c:pt idx="7">
                        <c:v>38594.5</c:v>
                      </c:pt>
                      <c:pt idx="8">
                        <c:v>36972.5</c:v>
                      </c:pt>
                      <c:pt idx="9">
                        <c:v>35205</c:v>
                      </c:pt>
                      <c:pt idx="10">
                        <c:v>33262.699999999997</c:v>
                      </c:pt>
                      <c:pt idx="11">
                        <c:v>31115.599999999999</c:v>
                      </c:pt>
                      <c:pt idx="12">
                        <c:v>28740.400000000001</c:v>
                      </c:pt>
                      <c:pt idx="13">
                        <c:v>26130.7</c:v>
                      </c:pt>
                      <c:pt idx="14">
                        <c:v>23314.3</c:v>
                      </c:pt>
                      <c:pt idx="15">
                        <c:v>20375.8</c:v>
                      </c:pt>
                      <c:pt idx="16">
                        <c:v>17484.400000000001</c:v>
                      </c:pt>
                      <c:pt idx="17">
                        <c:v>14905.8</c:v>
                      </c:pt>
                      <c:pt idx="18">
                        <c:v>12959.5</c:v>
                      </c:pt>
                      <c:pt idx="19">
                        <c:v>11845.5</c:v>
                      </c:pt>
                      <c:pt idx="20">
                        <c:v>9272.61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863-4AC6-9B42-53DA099B9504}"/>
                  </c:ext>
                </c:extLst>
              </c15:ser>
            </c15:filteredScatterSeries>
          </c:ext>
        </c:extLst>
      </c:scatterChart>
      <c:valAx>
        <c:axId val="877335264"/>
        <c:scaling>
          <c:orientation val="minMax"/>
          <c:max val="1.0000000000000002E-2"/>
          <c:min val="-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At val="-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Kurihara 1995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'323.15K'!$I$3:$I$18</c:f>
              <c:numCache>
                <c:formatCode>0%</c:formatCode>
                <c:ptCount val="16"/>
                <c:pt idx="0">
                  <c:v>0</c:v>
                </c:pt>
                <c:pt idx="1">
                  <c:v>0.247</c:v>
                </c:pt>
                <c:pt idx="2">
                  <c:v>0.28420000000000001</c:v>
                </c:pt>
                <c:pt idx="3">
                  <c:v>0.29399999999999998</c:v>
                </c:pt>
                <c:pt idx="4">
                  <c:v>0.33379999999999999</c:v>
                </c:pt>
                <c:pt idx="5">
                  <c:v>0.40279999999999999</c:v>
                </c:pt>
                <c:pt idx="6">
                  <c:v>0.43159999999999998</c:v>
                </c:pt>
                <c:pt idx="7">
                  <c:v>0.48720000000000002</c:v>
                </c:pt>
                <c:pt idx="8">
                  <c:v>0.53139999999999998</c:v>
                </c:pt>
                <c:pt idx="9">
                  <c:v>0.55130000000000001</c:v>
                </c:pt>
                <c:pt idx="10">
                  <c:v>0.56879999999999997</c:v>
                </c:pt>
                <c:pt idx="11">
                  <c:v>0.61450000000000005</c:v>
                </c:pt>
                <c:pt idx="12">
                  <c:v>0.69889999999999997</c:v>
                </c:pt>
                <c:pt idx="13">
                  <c:v>0.72899999999999998</c:v>
                </c:pt>
                <c:pt idx="14">
                  <c:v>0.77300000000000002</c:v>
                </c:pt>
                <c:pt idx="15">
                  <c:v>1</c:v>
                </c:pt>
              </c:numCache>
            </c:numRef>
          </c:xVal>
          <c:yVal>
            <c:numRef>
              <c:f>'323.15K'!$Y$3:$Y$18</c:f>
              <c:numCache>
                <c:formatCode>General</c:formatCode>
                <c:ptCount val="16"/>
                <c:pt idx="0" formatCode="0.00E+00">
                  <c:v>12400</c:v>
                </c:pt>
                <c:pt idx="1">
                  <c:v>29118.95</c:v>
                </c:pt>
                <c:pt idx="2">
                  <c:v>30620.16</c:v>
                </c:pt>
                <c:pt idx="3">
                  <c:v>31134.78</c:v>
                </c:pt>
                <c:pt idx="4">
                  <c:v>32790.639999999999</c:v>
                </c:pt>
                <c:pt idx="5">
                  <c:v>35321.1</c:v>
                </c:pt>
                <c:pt idx="6">
                  <c:v>36275.69</c:v>
                </c:pt>
                <c:pt idx="7">
                  <c:v>38084.879999999997</c:v>
                </c:pt>
                <c:pt idx="8">
                  <c:v>39340.769999999997</c:v>
                </c:pt>
                <c:pt idx="9">
                  <c:v>40159.370000000003</c:v>
                </c:pt>
                <c:pt idx="10">
                  <c:v>40612.67</c:v>
                </c:pt>
                <c:pt idx="11">
                  <c:v>42048.55</c:v>
                </c:pt>
                <c:pt idx="12">
                  <c:v>44916.32</c:v>
                </c:pt>
                <c:pt idx="13">
                  <c:v>45942.9</c:v>
                </c:pt>
                <c:pt idx="14">
                  <c:v>47333.45</c:v>
                </c:pt>
                <c:pt idx="15" formatCode="0.00E+00">
                  <c:v>55526.8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6A-479A-8C24-53DBF794D941}"/>
            </c:ext>
          </c:extLst>
        </c:ser>
        <c:ser>
          <c:idx val="1"/>
          <c:order val="1"/>
          <c:tx>
            <c:v>Exp IFPEN No salt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SaltFree!$A$3:$A$7</c:f>
              <c:numCache>
                <c:formatCode>0%</c:formatCode>
                <c:ptCount val="5"/>
                <c:pt idx="0">
                  <c:v>0</c:v>
                </c:pt>
                <c:pt idx="1">
                  <c:v>9.8447738000000007E-2</c:v>
                </c:pt>
                <c:pt idx="2">
                  <c:v>0.101571445</c:v>
                </c:pt>
                <c:pt idx="3">
                  <c:v>0.40254411200000001</c:v>
                </c:pt>
                <c:pt idx="4">
                  <c:v>0.59962011100000001</c:v>
                </c:pt>
              </c:numCache>
            </c:numRef>
          </c:xVal>
          <c:yVal>
            <c:numRef>
              <c:f>SaltFree!$G$3:$G$7</c:f>
              <c:numCache>
                <c:formatCode>General</c:formatCode>
                <c:ptCount val="5"/>
                <c:pt idx="0">
                  <c:v>12809.189679999999</c:v>
                </c:pt>
                <c:pt idx="1">
                  <c:v>21413.705999999998</c:v>
                </c:pt>
                <c:pt idx="2">
                  <c:v>21794.247719999999</c:v>
                </c:pt>
                <c:pt idx="3">
                  <c:v>35262.174769999998</c:v>
                </c:pt>
                <c:pt idx="4">
                  <c:v>42132.902020000001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6A-479A-8C24-53DBF794D941}"/>
            </c:ext>
          </c:extLst>
        </c:ser>
        <c:ser>
          <c:idx val="2"/>
          <c:order val="2"/>
          <c:tx>
            <c:v>Carnot No Salt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Carnot!$B$2:$B$22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Carnot!$K$2:$K$22</c:f>
              <c:numCache>
                <c:formatCode>General</c:formatCode>
                <c:ptCount val="21"/>
                <c:pt idx="0">
                  <c:v>55526.9</c:v>
                </c:pt>
                <c:pt idx="1">
                  <c:v>53640.800000000003</c:v>
                </c:pt>
                <c:pt idx="2">
                  <c:v>51795.5</c:v>
                </c:pt>
                <c:pt idx="3">
                  <c:v>49987.9</c:v>
                </c:pt>
                <c:pt idx="4">
                  <c:v>48214</c:v>
                </c:pt>
                <c:pt idx="5">
                  <c:v>46469.2</c:v>
                </c:pt>
                <c:pt idx="6">
                  <c:v>44747.4</c:v>
                </c:pt>
                <c:pt idx="7">
                  <c:v>43041.599999999999</c:v>
                </c:pt>
                <c:pt idx="8">
                  <c:v>41342.5</c:v>
                </c:pt>
                <c:pt idx="9">
                  <c:v>39639.199999999997</c:v>
                </c:pt>
                <c:pt idx="10">
                  <c:v>37917.9</c:v>
                </c:pt>
                <c:pt idx="11">
                  <c:v>36161.199999999997</c:v>
                </c:pt>
                <c:pt idx="12">
                  <c:v>34347.800000000003</c:v>
                </c:pt>
                <c:pt idx="13">
                  <c:v>32450.400000000001</c:v>
                </c:pt>
                <c:pt idx="14">
                  <c:v>30435</c:v>
                </c:pt>
                <c:pt idx="15">
                  <c:v>28258</c:v>
                </c:pt>
                <c:pt idx="16">
                  <c:v>25864.3</c:v>
                </c:pt>
                <c:pt idx="17">
                  <c:v>23182.799999999999</c:v>
                </c:pt>
                <c:pt idx="18">
                  <c:v>20122.3</c:v>
                </c:pt>
                <c:pt idx="19">
                  <c:v>16564.900000000001</c:v>
                </c:pt>
                <c:pt idx="20">
                  <c:v>12357.9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6A-479A-8C24-53DBF794D941}"/>
            </c:ext>
          </c:extLst>
        </c:ser>
        <c:ser>
          <c:idx val="8"/>
          <c:order val="3"/>
          <c:tx>
            <c:v>Horstmann 2001 9% HAc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Exp_Detherm!$AB$61</c:f>
              <c:numCache>
                <c:formatCode>General</c:formatCode>
                <c:ptCount val="1"/>
                <c:pt idx="0">
                  <c:v>50137.934800000003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6A-479A-8C24-53DBF794D941}"/>
            </c:ext>
          </c:extLst>
        </c:ser>
        <c:ser>
          <c:idx val="5"/>
          <c:order val="4"/>
          <c:tx>
            <c:v>Haddad 1972 9%HAc</c:v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Exp_Detherm!$AN$23</c:f>
              <c:numCache>
                <c:formatCode>General</c:formatCode>
                <c:ptCount val="1"/>
                <c:pt idx="0">
                  <c:v>12030.223330000001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6A-479A-8C24-53DBF794D941}"/>
            </c:ext>
          </c:extLst>
        </c:ser>
        <c:ser>
          <c:idx val="3"/>
          <c:order val="5"/>
          <c:tx>
            <c:v>Exp IFPEN 9% HAc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'323.15K'!$I$55:$I$58</c:f>
              <c:numCache>
                <c:formatCode>0%</c:formatCode>
                <c:ptCount val="4"/>
                <c:pt idx="0">
                  <c:v>0.10000000000000002</c:v>
                </c:pt>
                <c:pt idx="1">
                  <c:v>0.40084388185654007</c:v>
                </c:pt>
                <c:pt idx="2">
                  <c:v>0.60185185185185186</c:v>
                </c:pt>
                <c:pt idx="3">
                  <c:v>0.89583333333333337</c:v>
                </c:pt>
              </c:numCache>
            </c:numRef>
          </c:xVal>
          <c:yVal>
            <c:numRef>
              <c:f>'323.15K'!$Y$55:$Y$56</c:f>
              <c:numCache>
                <c:formatCode>General</c:formatCode>
                <c:ptCount val="2"/>
                <c:pt idx="0">
                  <c:v>18812.313170486195</c:v>
                </c:pt>
                <c:pt idx="1">
                  <c:v>31402.454242148127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6A-479A-8C24-53DBF794D941}"/>
            </c:ext>
          </c:extLst>
        </c:ser>
        <c:ser>
          <c:idx val="4"/>
          <c:order val="6"/>
          <c:tx>
            <c:v>Carnot 9% HAc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Carnot!$B$96:$B$116</c:f>
              <c:numCache>
                <c:formatCode>General</c:formatCode>
                <c:ptCount val="21"/>
                <c:pt idx="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  <c:pt idx="7">
                  <c:v>0.65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0.44999999999999996</c:v>
                </c:pt>
                <c:pt idx="12">
                  <c:v>0.4</c:v>
                </c:pt>
                <c:pt idx="13">
                  <c:v>0.35</c:v>
                </c:pt>
                <c:pt idx="14">
                  <c:v>0.30000000000000004</c:v>
                </c:pt>
                <c:pt idx="15">
                  <c:v>0.25</c:v>
                </c:pt>
                <c:pt idx="16">
                  <c:v>0.19999999999999996</c:v>
                </c:pt>
                <c:pt idx="17">
                  <c:v>0.15000000000000002</c:v>
                </c:pt>
                <c:pt idx="18">
                  <c:v>9.9999999999999978E-2</c:v>
                </c:pt>
                <c:pt idx="19">
                  <c:v>5.0000000000000044E-2</c:v>
                </c:pt>
                <c:pt idx="20">
                  <c:v>0</c:v>
                </c:pt>
              </c:numCache>
            </c:numRef>
          </c:xVal>
          <c:yVal>
            <c:numRef>
              <c:f>Carnot!$K$96:$K$116</c:f>
              <c:numCache>
                <c:formatCode>General</c:formatCode>
                <c:ptCount val="21"/>
                <c:pt idx="0">
                  <c:v>50225</c:v>
                </c:pt>
                <c:pt idx="1">
                  <c:v>48524.7</c:v>
                </c:pt>
                <c:pt idx="2">
                  <c:v>46846.2</c:v>
                </c:pt>
                <c:pt idx="3">
                  <c:v>45186.5</c:v>
                </c:pt>
                <c:pt idx="4">
                  <c:v>43541.7</c:v>
                </c:pt>
                <c:pt idx="5">
                  <c:v>41907.800000000003</c:v>
                </c:pt>
                <c:pt idx="6">
                  <c:v>40279.699999999997</c:v>
                </c:pt>
                <c:pt idx="7">
                  <c:v>38651.4</c:v>
                </c:pt>
                <c:pt idx="8">
                  <c:v>37016.300000000003</c:v>
                </c:pt>
                <c:pt idx="9">
                  <c:v>35366.199999999997</c:v>
                </c:pt>
                <c:pt idx="10">
                  <c:v>33691.800000000003</c:v>
                </c:pt>
                <c:pt idx="11">
                  <c:v>31982</c:v>
                </c:pt>
                <c:pt idx="12">
                  <c:v>30224</c:v>
                </c:pt>
                <c:pt idx="13">
                  <c:v>28402.400000000001</c:v>
                </c:pt>
                <c:pt idx="14">
                  <c:v>26499.4</c:v>
                </c:pt>
                <c:pt idx="15">
                  <c:v>24494.2</c:v>
                </c:pt>
                <c:pt idx="16">
                  <c:v>22362.1</c:v>
                </c:pt>
                <c:pt idx="17">
                  <c:v>20074.400000000001</c:v>
                </c:pt>
                <c:pt idx="18">
                  <c:v>17597.8</c:v>
                </c:pt>
                <c:pt idx="19">
                  <c:v>14893.6</c:v>
                </c:pt>
                <c:pt idx="20">
                  <c:v>11917.2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6A-479A-8C24-53DBF794D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335264"/>
        <c:axId val="877335592"/>
      </c:scatterChart>
      <c:valAx>
        <c:axId val="877335264"/>
        <c:scaling>
          <c:orientation val="minMax"/>
          <c:max val="1.0000000000000002E-2"/>
          <c:min val="-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592"/>
        <c:crosses val="autoZero"/>
        <c:crossBetween val="midCat"/>
      </c:valAx>
      <c:valAx>
        <c:axId val="877335592"/>
        <c:scaling>
          <c:orientation val="minMax"/>
          <c:max val="14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7335264"/>
        <c:crossesAt val="-1.0000000000000002E-2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235789</xdr:colOff>
      <xdr:row>29</xdr:row>
      <xdr:rowOff>56549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E27EDD-06E7-442F-B2C8-178DD5A53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235789</xdr:colOff>
      <xdr:row>59</xdr:row>
      <xdr:rowOff>56549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9168421-C9BA-4B0B-BB00-AB1A93655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22</xdr:col>
      <xdr:colOff>221673</xdr:colOff>
      <xdr:row>59</xdr:row>
      <xdr:rowOff>56549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88E20AA-6F26-49ED-A631-3DF673C15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596347</xdr:colOff>
      <xdr:row>45</xdr:row>
      <xdr:rowOff>112643</xdr:rowOff>
    </xdr:from>
    <xdr:to>
      <xdr:col>7</xdr:col>
      <xdr:colOff>755373</xdr:colOff>
      <xdr:row>54</xdr:row>
      <xdr:rowOff>139148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B3DD6CA-D73E-4E8C-B3F1-5CEA919C7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11</xdr:col>
      <xdr:colOff>235789</xdr:colOff>
      <xdr:row>88</xdr:row>
      <xdr:rowOff>56549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B3CCD25-59E1-4A4F-8555-12E6C23E6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60</xdr:row>
      <xdr:rowOff>0</xdr:rowOff>
    </xdr:from>
    <xdr:to>
      <xdr:col>22</xdr:col>
      <xdr:colOff>221673</xdr:colOff>
      <xdr:row>88</xdr:row>
      <xdr:rowOff>56549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45D20EAD-F799-49D1-BC8D-A7CE133CE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60</xdr:row>
      <xdr:rowOff>0</xdr:rowOff>
    </xdr:from>
    <xdr:to>
      <xdr:col>37</xdr:col>
      <xdr:colOff>235790</xdr:colOff>
      <xdr:row>88</xdr:row>
      <xdr:rowOff>56549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7A097E2-8FBA-465B-99BE-749FCFF9C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537883</xdr:colOff>
      <xdr:row>74</xdr:row>
      <xdr:rowOff>116542</xdr:rowOff>
    </xdr:from>
    <xdr:to>
      <xdr:col>33</xdr:col>
      <xdr:colOff>708212</xdr:colOff>
      <xdr:row>83</xdr:row>
      <xdr:rowOff>152400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8BC248CF-CC22-45A4-8626-E0E4B88B0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510988</xdr:colOff>
      <xdr:row>79</xdr:row>
      <xdr:rowOff>161365</xdr:rowOff>
    </xdr:from>
    <xdr:to>
      <xdr:col>30</xdr:col>
      <xdr:colOff>537672</xdr:colOff>
      <xdr:row>80</xdr:row>
      <xdr:rowOff>71727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9B1BCA0-C764-A91D-309D-4CD3DA510186}"/>
            </a:ext>
          </a:extLst>
        </xdr:cNvPr>
        <xdr:cNvCxnSpPr/>
      </xdr:nvCxnSpPr>
      <xdr:spPr>
        <a:xfrm>
          <a:off x="19444447" y="14325600"/>
          <a:ext cx="1604472" cy="89656"/>
        </a:xfrm>
        <a:prstGeom prst="straightConnector1">
          <a:avLst/>
        </a:prstGeom>
        <a:ln w="3810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516775</xdr:colOff>
      <xdr:row>74</xdr:row>
      <xdr:rowOff>167640</xdr:rowOff>
    </xdr:from>
    <xdr:to>
      <xdr:col>18</xdr:col>
      <xdr:colOff>471055</xdr:colOff>
      <xdr:row>84</xdr:row>
      <xdr:rowOff>22860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9805E801-9CA3-4FA8-873F-8DA11D131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0</xdr:colOff>
      <xdr:row>26</xdr:row>
      <xdr:rowOff>0</xdr:rowOff>
    </xdr:from>
    <xdr:to>
      <xdr:col>41</xdr:col>
      <xdr:colOff>235790</xdr:colOff>
      <xdr:row>54</xdr:row>
      <xdr:rowOff>56549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44BFE669-EC14-4D1D-B1A7-4F5B7DB5D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22</xdr:col>
      <xdr:colOff>221673</xdr:colOff>
      <xdr:row>117</xdr:row>
      <xdr:rowOff>56549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5E0C4D5-A98D-4763-A499-BBE329E9D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11</xdr:col>
      <xdr:colOff>235789</xdr:colOff>
      <xdr:row>117</xdr:row>
      <xdr:rowOff>56549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742B5EAB-F074-4732-976A-FE9FF7BCA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0</xdr:colOff>
      <xdr:row>89</xdr:row>
      <xdr:rowOff>0</xdr:rowOff>
    </xdr:from>
    <xdr:to>
      <xdr:col>37</xdr:col>
      <xdr:colOff>235789</xdr:colOff>
      <xdr:row>117</xdr:row>
      <xdr:rowOff>56549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B45F67B3-22CC-4F1E-BE46-5234F99E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0</xdr:colOff>
      <xdr:row>89</xdr:row>
      <xdr:rowOff>0</xdr:rowOff>
    </xdr:from>
    <xdr:to>
      <xdr:col>48</xdr:col>
      <xdr:colOff>235789</xdr:colOff>
      <xdr:row>117</xdr:row>
      <xdr:rowOff>56549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E2F90AD0-B257-47CE-968B-943E1BF8B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118</xdr:row>
      <xdr:rowOff>0</xdr:rowOff>
    </xdr:from>
    <xdr:to>
      <xdr:col>33</xdr:col>
      <xdr:colOff>1</xdr:colOff>
      <xdr:row>132</xdr:row>
      <xdr:rowOff>43180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AF0B73DF-4873-47C9-BA99-3F139517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118</xdr:row>
      <xdr:rowOff>0</xdr:rowOff>
    </xdr:from>
    <xdr:to>
      <xdr:col>39</xdr:col>
      <xdr:colOff>1</xdr:colOff>
      <xdr:row>132</xdr:row>
      <xdr:rowOff>43180</xdr:rowOff>
    </xdr:to>
    <xdr:graphicFrame macro="">
      <xdr:nvGraphicFramePr>
        <xdr:cNvPr id="29" name="Graphique 28">
          <a:extLst>
            <a:ext uri="{FF2B5EF4-FFF2-40B4-BE49-F238E27FC236}">
              <a16:creationId xmlns:a16="http://schemas.microsoft.com/office/drawing/2014/main" id="{0AFE1408-473F-437D-B77F-F734A1BB7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133</xdr:row>
      <xdr:rowOff>0</xdr:rowOff>
    </xdr:from>
    <xdr:to>
      <xdr:col>33</xdr:col>
      <xdr:colOff>1</xdr:colOff>
      <xdr:row>147</xdr:row>
      <xdr:rowOff>43181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E0E0538F-3FE1-4FB8-BB9E-33D18B87B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19</xdr:col>
      <xdr:colOff>4354</xdr:colOff>
      <xdr:row>24</xdr:row>
      <xdr:rowOff>43180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88BC805-876D-4E99-ABC0-6B7E96BBF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19</xdr:col>
      <xdr:colOff>4354</xdr:colOff>
      <xdr:row>39</xdr:row>
      <xdr:rowOff>43180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E015D9B-5D15-4D49-9EDB-0210F56C8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18</xdr:col>
      <xdr:colOff>165100</xdr:colOff>
      <xdr:row>54</xdr:row>
      <xdr:rowOff>43180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69481D9-B58F-4651-9597-49B017FD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18</xdr:col>
      <xdr:colOff>163928</xdr:colOff>
      <xdr:row>70</xdr:row>
      <xdr:rowOff>43181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58C3A6FC-F749-441F-B26B-FBE0C2CC2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0.15458</cdr:x>
      <cdr:y>0.6965</cdr:y>
    </cdr:from>
    <cdr:to>
      <cdr:x>0.35206</cdr:x>
      <cdr:y>0.71416</cdr:y>
    </cdr:to>
    <cdr:cxnSp macro="">
      <cdr:nvCxnSpPr>
        <cdr:cNvPr id="3" name="Connecteur droit avec flèche 2">
          <a:extLst xmlns:a="http://schemas.openxmlformats.org/drawingml/2006/main">
            <a:ext uri="{FF2B5EF4-FFF2-40B4-BE49-F238E27FC236}">
              <a16:creationId xmlns:a16="http://schemas.microsoft.com/office/drawing/2014/main" id="{C5E2121A-E5DD-42ED-91B0-6E66B164D01C}"/>
            </a:ext>
          </a:extLst>
        </cdr:cNvPr>
        <cdr:cNvCxnSpPr/>
      </cdr:nvCxnSpPr>
      <cdr:spPr>
        <a:xfrm xmlns:a="http://schemas.openxmlformats.org/drawingml/2006/main">
          <a:off x="1265583" y="3657600"/>
          <a:ext cx="1616765" cy="92766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0.15458</cdr:x>
      <cdr:y>0.6965</cdr:y>
    </cdr:from>
    <cdr:to>
      <cdr:x>0.35206</cdr:x>
      <cdr:y>0.71416</cdr:y>
    </cdr:to>
    <cdr:cxnSp macro="">
      <cdr:nvCxnSpPr>
        <cdr:cNvPr id="3" name="Connecteur droit avec flèche 2">
          <a:extLst xmlns:a="http://schemas.openxmlformats.org/drawingml/2006/main">
            <a:ext uri="{FF2B5EF4-FFF2-40B4-BE49-F238E27FC236}">
              <a16:creationId xmlns:a16="http://schemas.microsoft.com/office/drawing/2014/main" id="{C5E2121A-E5DD-42ED-91B0-6E66B164D01C}"/>
            </a:ext>
          </a:extLst>
        </cdr:cNvPr>
        <cdr:cNvCxnSpPr/>
      </cdr:nvCxnSpPr>
      <cdr:spPr>
        <a:xfrm xmlns:a="http://schemas.openxmlformats.org/drawingml/2006/main">
          <a:off x="1265583" y="3657600"/>
          <a:ext cx="1616765" cy="92766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28</xdr:col>
      <xdr:colOff>304800</xdr:colOff>
      <xdr:row>16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AD504E-23BC-42CC-8A67-700076F48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50</xdr:row>
      <xdr:rowOff>0</xdr:rowOff>
    </xdr:from>
    <xdr:to>
      <xdr:col>23</xdr:col>
      <xdr:colOff>492034</xdr:colOff>
      <xdr:row>64</xdr:row>
      <xdr:rowOff>43180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E1703A0-9F13-423D-BDCA-FDBFF2529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435428</xdr:colOff>
      <xdr:row>73</xdr:row>
      <xdr:rowOff>0</xdr:rowOff>
    </xdr:from>
    <xdr:to>
      <xdr:col>25</xdr:col>
      <xdr:colOff>734785</xdr:colOff>
      <xdr:row>102</xdr:row>
      <xdr:rowOff>54429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1E3CBA0-FC3B-463D-ABE9-E4FA95E6F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73</xdr:row>
      <xdr:rowOff>136072</xdr:rowOff>
    </xdr:from>
    <xdr:to>
      <xdr:col>14</xdr:col>
      <xdr:colOff>606015</xdr:colOff>
      <xdr:row>104</xdr:row>
      <xdr:rowOff>180110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E1EEA41-351D-466D-8F08-B34EB21B3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24</xdr:col>
      <xdr:colOff>271648</xdr:colOff>
      <xdr:row>30</xdr:row>
      <xdr:rowOff>156953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D651541-2EB9-41DE-9B29-194A5A8CB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0</xdr:colOff>
      <xdr:row>49</xdr:row>
      <xdr:rowOff>161364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FF178AC1-C1F5-4B9C-A1C3-070C2A13C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24</xdr:col>
      <xdr:colOff>271648</xdr:colOff>
      <xdr:row>30</xdr:row>
      <xdr:rowOff>156953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FBC7D72-03A8-4241-8A51-65199575B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0</xdr:colOff>
      <xdr:row>49</xdr:row>
      <xdr:rowOff>161364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D4E421A-2248-48EE-9ED1-D3ABA4392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24</xdr:col>
      <xdr:colOff>271648</xdr:colOff>
      <xdr:row>30</xdr:row>
      <xdr:rowOff>156953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4C957E-DE69-415E-AF95-7C7DCC1AD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0</xdr:colOff>
      <xdr:row>49</xdr:row>
      <xdr:rowOff>161364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816DCA4-36BF-405D-B84D-2EEABB608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156479</xdr:colOff>
      <xdr:row>42</xdr:row>
      <xdr:rowOff>122463</xdr:rowOff>
    </xdr:from>
    <xdr:to>
      <xdr:col>10</xdr:col>
      <xdr:colOff>272143</xdr:colOff>
      <xdr:row>64</xdr:row>
      <xdr:rowOff>136070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F1161CBB-CAD8-A782-88B7-212F04DB56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721179</xdr:colOff>
      <xdr:row>44</xdr:row>
      <xdr:rowOff>190499</xdr:rowOff>
    </xdr:from>
    <xdr:to>
      <xdr:col>20</xdr:col>
      <xdr:colOff>367393</xdr:colOff>
      <xdr:row>62</xdr:row>
      <xdr:rowOff>68035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DE3C3203-EDD1-227D-EE87-C465B33EA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619123</xdr:colOff>
      <xdr:row>44</xdr:row>
      <xdr:rowOff>2722</xdr:rowOff>
    </xdr:from>
    <xdr:to>
      <xdr:col>28</xdr:col>
      <xdr:colOff>619123</xdr:colOff>
      <xdr:row>58</xdr:row>
      <xdr:rowOff>78922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E26E5427-3CC6-60F5-9E57-BF11122E5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666751</xdr:colOff>
      <xdr:row>58</xdr:row>
      <xdr:rowOff>149678</xdr:rowOff>
    </xdr:from>
    <xdr:to>
      <xdr:col>28</xdr:col>
      <xdr:colOff>666751</xdr:colOff>
      <xdr:row>73</xdr:row>
      <xdr:rowOff>35378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652B056-C84B-4088-A968-536336D5A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artement_R175\3-Cloud_R175_R\1-Activite_Projets_R175\Electrolytes\Ibis\Quaternary_W_MeOH_HAc_KOH\50&#176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2021"/>
      <sheetName val="ASWXL.Storage"/>
      <sheetName val="analyse_JC"/>
      <sheetName val="mai2022"/>
      <sheetName val="Data generator_W_M_KOH"/>
      <sheetName val="Exp_Detherm"/>
      <sheetName val="KA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36CE-A64E-4FB3-91B8-DD4329070A9A}">
  <sheetPr>
    <pageSetUpPr fitToPage="1"/>
  </sheetPr>
  <dimension ref="B2:K10"/>
  <sheetViews>
    <sheetView showGridLines="0" workbookViewId="0">
      <selection activeCell="G18" sqref="G18"/>
    </sheetView>
  </sheetViews>
  <sheetFormatPr baseColWidth="10" defaultRowHeight="14.4" x14ac:dyDescent="0.3"/>
  <cols>
    <col min="1" max="1" width="10.21875" bestFit="1" customWidth="1"/>
    <col min="2" max="2" width="13" bestFit="1" customWidth="1"/>
    <col min="3" max="4" width="15.44140625" bestFit="1" customWidth="1"/>
    <col min="5" max="5" width="13.6640625" bestFit="1" customWidth="1"/>
    <col min="6" max="6" width="12.21875" bestFit="1" customWidth="1"/>
    <col min="11" max="11" width="13" bestFit="1" customWidth="1"/>
  </cols>
  <sheetData>
    <row r="2" spans="2:11" ht="18" x14ac:dyDescent="0.35">
      <c r="B2" s="226" t="s">
        <v>111</v>
      </c>
      <c r="C2" s="226" t="s">
        <v>111</v>
      </c>
      <c r="D2" s="227"/>
      <c r="E2" s="227"/>
      <c r="F2" s="227"/>
      <c r="G2" s="227"/>
      <c r="H2" s="227"/>
      <c r="I2" s="227"/>
      <c r="J2" s="227"/>
      <c r="K2" s="227"/>
    </row>
    <row r="3" spans="2:11" ht="18" x14ac:dyDescent="0.35">
      <c r="B3" s="226" t="s">
        <v>41</v>
      </c>
      <c r="C3" s="228" t="s">
        <v>131</v>
      </c>
      <c r="D3" s="229" t="s">
        <v>41</v>
      </c>
      <c r="E3" s="227"/>
      <c r="F3" s="227"/>
      <c r="G3" s="227"/>
      <c r="H3" s="227"/>
      <c r="I3" s="227"/>
      <c r="J3" s="227"/>
      <c r="K3" s="227"/>
    </row>
    <row r="4" spans="2:11" ht="18" x14ac:dyDescent="0.35">
      <c r="B4" s="226" t="s">
        <v>64</v>
      </c>
      <c r="C4" s="228" t="s">
        <v>131</v>
      </c>
      <c r="D4" s="228" t="s">
        <v>131</v>
      </c>
      <c r="E4" s="226" t="s">
        <v>64</v>
      </c>
      <c r="F4" s="227"/>
      <c r="G4" s="227"/>
      <c r="H4" s="227"/>
      <c r="I4" s="227"/>
      <c r="J4" s="227"/>
      <c r="K4" s="227"/>
    </row>
    <row r="5" spans="2:11" ht="18" x14ac:dyDescent="0.35">
      <c r="B5" s="226" t="s">
        <v>126</v>
      </c>
      <c r="C5" s="230" t="s">
        <v>132</v>
      </c>
      <c r="D5" s="267" t="s">
        <v>134</v>
      </c>
      <c r="E5" s="232">
        <v>0</v>
      </c>
      <c r="F5" s="226" t="s">
        <v>126</v>
      </c>
      <c r="G5" s="227"/>
      <c r="H5" s="227"/>
      <c r="I5" s="227"/>
      <c r="J5" s="227"/>
      <c r="K5" s="227"/>
    </row>
    <row r="6" spans="2:11" ht="18" x14ac:dyDescent="0.35">
      <c r="B6" s="226" t="s">
        <v>53</v>
      </c>
      <c r="C6" s="233" t="s">
        <v>131</v>
      </c>
      <c r="D6" s="231" t="s">
        <v>133</v>
      </c>
      <c r="E6" s="231" t="s">
        <v>133</v>
      </c>
      <c r="F6" s="232">
        <v>0</v>
      </c>
      <c r="G6" s="226" t="s">
        <v>53</v>
      </c>
      <c r="H6" s="227"/>
      <c r="I6" s="227"/>
      <c r="J6" s="227"/>
      <c r="K6" s="227"/>
    </row>
    <row r="7" spans="2:11" ht="18" x14ac:dyDescent="0.35">
      <c r="B7" s="226" t="s">
        <v>127</v>
      </c>
      <c r="C7" s="268" t="s">
        <v>129</v>
      </c>
      <c r="D7" s="231" t="s">
        <v>133</v>
      </c>
      <c r="E7" s="231" t="s">
        <v>133</v>
      </c>
      <c r="F7" s="232">
        <v>0</v>
      </c>
      <c r="G7" s="232">
        <v>0</v>
      </c>
      <c r="H7" s="226" t="s">
        <v>127</v>
      </c>
      <c r="I7" s="227"/>
      <c r="J7" s="227"/>
      <c r="K7" s="227"/>
    </row>
    <row r="8" spans="2:11" ht="18" x14ac:dyDescent="0.35">
      <c r="B8" s="226" t="s">
        <v>4</v>
      </c>
      <c r="C8" s="269" t="s">
        <v>129</v>
      </c>
      <c r="D8" s="231" t="s">
        <v>133</v>
      </c>
      <c r="E8" s="232">
        <v>0</v>
      </c>
      <c r="F8" s="232">
        <v>0</v>
      </c>
      <c r="G8" s="232">
        <v>0</v>
      </c>
      <c r="H8" s="232">
        <v>0</v>
      </c>
      <c r="I8" s="226" t="s">
        <v>4</v>
      </c>
      <c r="J8" s="227"/>
      <c r="K8" s="227"/>
    </row>
    <row r="9" spans="2:11" ht="18" x14ac:dyDescent="0.35">
      <c r="B9" s="226" t="s">
        <v>128</v>
      </c>
      <c r="C9" s="268" t="s">
        <v>129</v>
      </c>
      <c r="D9" s="231" t="s">
        <v>133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4" t="s">
        <v>128</v>
      </c>
      <c r="K9" s="227"/>
    </row>
    <row r="10" spans="2:11" ht="18" x14ac:dyDescent="0.35">
      <c r="B10" s="226" t="s">
        <v>130</v>
      </c>
      <c r="C10" s="228" t="s">
        <v>131</v>
      </c>
      <c r="D10" s="230" t="s">
        <v>132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  <c r="K10" s="226" t="s">
        <v>130</v>
      </c>
    </row>
  </sheetData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70A8-78AA-48EC-84D8-157E1916B6FE}">
  <dimension ref="A1:M25"/>
  <sheetViews>
    <sheetView zoomScaleNormal="100" workbookViewId="0">
      <selection activeCell="J5" sqref="J5:J15"/>
    </sheetView>
  </sheetViews>
  <sheetFormatPr baseColWidth="10" defaultRowHeight="14.4" x14ac:dyDescent="0.3"/>
  <sheetData>
    <row r="1" spans="1:13" ht="15" thickBot="1" x14ac:dyDescent="0.35">
      <c r="A1" s="282" t="s">
        <v>135</v>
      </c>
      <c r="B1" s="283"/>
      <c r="C1" s="282" t="s">
        <v>136</v>
      </c>
      <c r="D1" s="283"/>
      <c r="E1" s="235" t="s">
        <v>137</v>
      </c>
      <c r="F1" s="235" t="s">
        <v>43</v>
      </c>
      <c r="G1" s="235" t="s">
        <v>106</v>
      </c>
      <c r="H1" s="235" t="s">
        <v>138</v>
      </c>
      <c r="I1" s="236" t="s">
        <v>139</v>
      </c>
    </row>
    <row r="2" spans="1:13" ht="15" thickBot="1" x14ac:dyDescent="0.35">
      <c r="A2" s="275" t="s">
        <v>140</v>
      </c>
      <c r="B2" s="237" t="s">
        <v>141</v>
      </c>
      <c r="C2" s="238" t="s">
        <v>142</v>
      </c>
      <c r="D2" s="239" t="s">
        <v>143</v>
      </c>
      <c r="E2" s="240" t="s">
        <v>144</v>
      </c>
      <c r="F2" s="241" t="s">
        <v>145</v>
      </c>
      <c r="G2" s="241"/>
      <c r="H2" s="241" t="s">
        <v>146</v>
      </c>
      <c r="I2" s="242"/>
    </row>
    <row r="3" spans="1:13" ht="15" thickBot="1" x14ac:dyDescent="0.35">
      <c r="A3" s="276"/>
      <c r="B3" s="237" t="s">
        <v>147</v>
      </c>
      <c r="C3" s="238" t="s">
        <v>142</v>
      </c>
      <c r="D3" s="239" t="s">
        <v>143</v>
      </c>
      <c r="E3" s="240" t="s">
        <v>148</v>
      </c>
      <c r="F3" s="241" t="s">
        <v>149</v>
      </c>
      <c r="G3" s="241"/>
      <c r="H3" s="241" t="s">
        <v>146</v>
      </c>
      <c r="I3" s="242"/>
    </row>
    <row r="4" spans="1:13" ht="15" thickBot="1" x14ac:dyDescent="0.35">
      <c r="A4" s="276"/>
      <c r="B4" s="237" t="s">
        <v>150</v>
      </c>
      <c r="C4" s="238" t="s">
        <v>142</v>
      </c>
      <c r="D4" s="239" t="s">
        <v>143</v>
      </c>
      <c r="E4" s="240" t="s">
        <v>151</v>
      </c>
      <c r="F4" s="241" t="s">
        <v>152</v>
      </c>
      <c r="G4" s="241" t="s">
        <v>153</v>
      </c>
      <c r="H4" s="241" t="s">
        <v>146</v>
      </c>
      <c r="I4" s="242">
        <v>70</v>
      </c>
    </row>
    <row r="5" spans="1:13" ht="15" thickBot="1" x14ac:dyDescent="0.35">
      <c r="A5" s="276"/>
      <c r="B5" s="278" t="s">
        <v>154</v>
      </c>
      <c r="C5" s="285" t="s">
        <v>155</v>
      </c>
      <c r="D5" s="286"/>
      <c r="E5" s="243" t="s">
        <v>156</v>
      </c>
      <c r="F5" s="244">
        <v>298.14999999999998</v>
      </c>
      <c r="G5" s="245"/>
      <c r="H5" s="244" t="s">
        <v>157</v>
      </c>
      <c r="I5" s="246"/>
      <c r="J5" s="253" t="s">
        <v>243</v>
      </c>
      <c r="L5">
        <v>11</v>
      </c>
      <c r="M5" s="252" t="s">
        <v>237</v>
      </c>
    </row>
    <row r="6" spans="1:13" ht="15" thickBot="1" x14ac:dyDescent="0.35">
      <c r="A6" s="276"/>
      <c r="B6" s="284"/>
      <c r="C6" s="240" t="s">
        <v>158</v>
      </c>
      <c r="D6" s="247" t="s">
        <v>159</v>
      </c>
      <c r="E6" s="240" t="s">
        <v>160</v>
      </c>
      <c r="F6" s="241" t="s">
        <v>161</v>
      </c>
      <c r="G6" s="241">
        <v>1</v>
      </c>
      <c r="H6" s="241" t="s">
        <v>162</v>
      </c>
      <c r="I6" s="242">
        <v>23</v>
      </c>
      <c r="L6">
        <v>12</v>
      </c>
      <c r="M6" t="s">
        <v>240</v>
      </c>
    </row>
    <row r="7" spans="1:13" ht="15" thickBot="1" x14ac:dyDescent="0.35">
      <c r="A7" s="276"/>
      <c r="B7" s="284"/>
      <c r="C7" s="280" t="s">
        <v>142</v>
      </c>
      <c r="D7" s="249" t="s">
        <v>163</v>
      </c>
      <c r="E7" s="248" t="s">
        <v>164</v>
      </c>
      <c r="F7" s="250" t="s">
        <v>165</v>
      </c>
      <c r="G7" s="250" t="s">
        <v>166</v>
      </c>
      <c r="H7" s="250" t="s">
        <v>167</v>
      </c>
      <c r="I7" s="251">
        <v>26</v>
      </c>
      <c r="L7">
        <v>13</v>
      </c>
      <c r="M7" s="252" t="s">
        <v>238</v>
      </c>
    </row>
    <row r="8" spans="1:13" ht="15" thickBot="1" x14ac:dyDescent="0.35">
      <c r="A8" s="276"/>
      <c r="B8" s="284"/>
      <c r="C8" s="287"/>
      <c r="D8" s="247" t="s">
        <v>163</v>
      </c>
      <c r="E8" s="240" t="s">
        <v>168</v>
      </c>
      <c r="F8" s="241" t="s">
        <v>169</v>
      </c>
      <c r="G8" s="241" t="s">
        <v>170</v>
      </c>
      <c r="H8" s="241" t="s">
        <v>171</v>
      </c>
      <c r="I8" s="242">
        <v>10</v>
      </c>
      <c r="L8">
        <v>15</v>
      </c>
      <c r="M8" t="s">
        <v>239</v>
      </c>
    </row>
    <row r="9" spans="1:13" ht="15" thickBot="1" x14ac:dyDescent="0.35">
      <c r="A9" s="276"/>
      <c r="B9" s="279"/>
      <c r="C9" s="281"/>
      <c r="D9" s="249" t="s">
        <v>163</v>
      </c>
      <c r="E9" s="248" t="s">
        <v>172</v>
      </c>
      <c r="F9" s="250" t="s">
        <v>173</v>
      </c>
      <c r="G9" s="250" t="s">
        <v>174</v>
      </c>
      <c r="H9" s="250" t="s">
        <v>175</v>
      </c>
      <c r="I9" s="251">
        <v>127</v>
      </c>
      <c r="L9">
        <v>23</v>
      </c>
      <c r="M9" s="252" t="s">
        <v>241</v>
      </c>
    </row>
    <row r="10" spans="1:13" ht="15" thickBot="1" x14ac:dyDescent="0.35">
      <c r="A10" s="276"/>
      <c r="B10" s="278" t="s">
        <v>176</v>
      </c>
      <c r="C10" s="285" t="s">
        <v>155</v>
      </c>
      <c r="D10" s="286"/>
      <c r="E10" s="243" t="s">
        <v>177</v>
      </c>
      <c r="F10" s="244">
        <v>298.14999999999998</v>
      </c>
      <c r="G10" s="245"/>
      <c r="H10" s="244" t="s">
        <v>178</v>
      </c>
      <c r="I10" s="246"/>
      <c r="J10" s="253" t="s">
        <v>243</v>
      </c>
      <c r="L10">
        <v>26</v>
      </c>
      <c r="M10" s="252" t="s">
        <v>242</v>
      </c>
    </row>
    <row r="11" spans="1:13" ht="15" thickBot="1" x14ac:dyDescent="0.35">
      <c r="A11" s="276"/>
      <c r="B11" s="284"/>
      <c r="C11" s="240" t="s">
        <v>179</v>
      </c>
      <c r="D11" s="247" t="s">
        <v>159</v>
      </c>
      <c r="E11" s="240" t="s">
        <v>180</v>
      </c>
      <c r="F11" s="241" t="s">
        <v>181</v>
      </c>
      <c r="G11" s="241" t="s">
        <v>182</v>
      </c>
      <c r="H11" s="241" t="s">
        <v>183</v>
      </c>
      <c r="I11" s="242">
        <v>45</v>
      </c>
    </row>
    <row r="12" spans="1:13" ht="15" thickBot="1" x14ac:dyDescent="0.35">
      <c r="A12" s="276"/>
      <c r="B12" s="284"/>
      <c r="C12" s="280" t="s">
        <v>184</v>
      </c>
      <c r="D12" s="247" t="s">
        <v>163</v>
      </c>
      <c r="E12" s="240" t="s">
        <v>185</v>
      </c>
      <c r="F12" s="241" t="s">
        <v>186</v>
      </c>
      <c r="G12" s="241" t="s">
        <v>187</v>
      </c>
      <c r="H12" s="241" t="s">
        <v>188</v>
      </c>
      <c r="I12" s="242">
        <v>41</v>
      </c>
    </row>
    <row r="13" spans="1:13" ht="15" thickBot="1" x14ac:dyDescent="0.35">
      <c r="A13" s="276"/>
      <c r="B13" s="284"/>
      <c r="C13" s="287"/>
      <c r="D13" s="247" t="s">
        <v>163</v>
      </c>
      <c r="E13" s="240" t="s">
        <v>168</v>
      </c>
      <c r="F13" s="241" t="s">
        <v>169</v>
      </c>
      <c r="G13" s="241" t="s">
        <v>189</v>
      </c>
      <c r="H13" s="241" t="s">
        <v>171</v>
      </c>
      <c r="I13" s="242">
        <v>10</v>
      </c>
    </row>
    <row r="14" spans="1:13" ht="15" thickBot="1" x14ac:dyDescent="0.35">
      <c r="A14" s="276"/>
      <c r="B14" s="284"/>
      <c r="C14" s="287"/>
      <c r="D14" s="247" t="s">
        <v>163</v>
      </c>
      <c r="E14" s="240" t="s">
        <v>190</v>
      </c>
      <c r="F14" s="241" t="s">
        <v>191</v>
      </c>
      <c r="G14" s="241" t="s">
        <v>192</v>
      </c>
      <c r="H14" s="241" t="s">
        <v>193</v>
      </c>
      <c r="I14" s="242">
        <v>8</v>
      </c>
    </row>
    <row r="15" spans="1:13" ht="15" thickBot="1" x14ac:dyDescent="0.35">
      <c r="A15" s="276"/>
      <c r="B15" s="284"/>
      <c r="C15" s="287"/>
      <c r="D15" s="249" t="s">
        <v>163</v>
      </c>
      <c r="E15" s="248" t="s">
        <v>194</v>
      </c>
      <c r="F15" s="250" t="s">
        <v>195</v>
      </c>
      <c r="G15" s="250" t="s">
        <v>196</v>
      </c>
      <c r="H15" s="250" t="s">
        <v>197</v>
      </c>
      <c r="I15" s="251">
        <v>42</v>
      </c>
      <c r="J15" s="254" t="s">
        <v>244</v>
      </c>
    </row>
    <row r="16" spans="1:13" ht="15" thickBot="1" x14ac:dyDescent="0.35">
      <c r="A16" s="276"/>
      <c r="B16" s="279"/>
      <c r="C16" s="281"/>
      <c r="D16" s="247" t="s">
        <v>163</v>
      </c>
      <c r="E16" s="240" t="s">
        <v>198</v>
      </c>
      <c r="F16" s="241" t="s">
        <v>199</v>
      </c>
      <c r="G16" s="241" t="s">
        <v>200</v>
      </c>
      <c r="H16" s="241" t="s">
        <v>201</v>
      </c>
      <c r="I16" s="242">
        <v>76</v>
      </c>
    </row>
    <row r="17" spans="1:9" ht="15" thickBot="1" x14ac:dyDescent="0.35">
      <c r="A17" s="276"/>
      <c r="B17" s="237" t="s">
        <v>202</v>
      </c>
      <c r="C17" s="248" t="s">
        <v>179</v>
      </c>
      <c r="D17" s="249" t="s">
        <v>159</v>
      </c>
      <c r="E17" s="248" t="s">
        <v>160</v>
      </c>
      <c r="F17" s="250" t="s">
        <v>203</v>
      </c>
      <c r="G17" s="250">
        <v>1</v>
      </c>
      <c r="H17" s="250" t="s">
        <v>204</v>
      </c>
      <c r="I17" s="251">
        <v>33</v>
      </c>
    </row>
    <row r="18" spans="1:9" ht="15" thickBot="1" x14ac:dyDescent="0.35">
      <c r="A18" s="276"/>
      <c r="B18" s="278" t="s">
        <v>205</v>
      </c>
      <c r="C18" s="240" t="s">
        <v>179</v>
      </c>
      <c r="D18" s="247" t="s">
        <v>159</v>
      </c>
      <c r="E18" s="240" t="s">
        <v>206</v>
      </c>
      <c r="F18" s="241" t="s">
        <v>207</v>
      </c>
      <c r="G18" s="241" t="s">
        <v>208</v>
      </c>
      <c r="H18" s="241" t="s">
        <v>209</v>
      </c>
      <c r="I18" s="242">
        <v>4</v>
      </c>
    </row>
    <row r="19" spans="1:9" ht="15" thickBot="1" x14ac:dyDescent="0.35">
      <c r="A19" s="277"/>
      <c r="B19" s="279"/>
      <c r="C19" s="248" t="s">
        <v>184</v>
      </c>
      <c r="D19" s="249" t="s">
        <v>163</v>
      </c>
      <c r="E19" s="248" t="s">
        <v>210</v>
      </c>
      <c r="F19" s="250" t="s">
        <v>211</v>
      </c>
      <c r="G19" s="250" t="s">
        <v>212</v>
      </c>
      <c r="H19" s="250" t="s">
        <v>213</v>
      </c>
      <c r="I19" s="251">
        <v>24</v>
      </c>
    </row>
    <row r="20" spans="1:9" ht="15" thickBot="1" x14ac:dyDescent="0.35">
      <c r="A20" s="275" t="s">
        <v>214</v>
      </c>
      <c r="B20" s="278" t="s">
        <v>215</v>
      </c>
      <c r="C20" s="240" t="s">
        <v>216</v>
      </c>
      <c r="D20" s="247" t="s">
        <v>159</v>
      </c>
      <c r="E20" s="240" t="s">
        <v>217</v>
      </c>
      <c r="F20" s="241" t="s">
        <v>218</v>
      </c>
      <c r="G20" s="241">
        <v>1.01325</v>
      </c>
      <c r="H20" s="241" t="s">
        <v>219</v>
      </c>
      <c r="I20" s="242">
        <v>34</v>
      </c>
    </row>
    <row r="21" spans="1:9" ht="15" thickBot="1" x14ac:dyDescent="0.35">
      <c r="A21" s="276"/>
      <c r="B21" s="279"/>
      <c r="C21" s="240" t="s">
        <v>216</v>
      </c>
      <c r="D21" s="247" t="s">
        <v>143</v>
      </c>
      <c r="E21" s="240" t="s">
        <v>220</v>
      </c>
      <c r="F21" s="241" t="s">
        <v>221</v>
      </c>
      <c r="G21" s="241">
        <v>1.01325</v>
      </c>
      <c r="H21" s="241" t="s">
        <v>219</v>
      </c>
      <c r="I21" s="242">
        <v>28</v>
      </c>
    </row>
    <row r="22" spans="1:9" ht="15" thickBot="1" x14ac:dyDescent="0.35">
      <c r="A22" s="276"/>
      <c r="B22" s="237" t="s">
        <v>222</v>
      </c>
      <c r="C22" s="240" t="s">
        <v>179</v>
      </c>
      <c r="D22" s="247" t="s">
        <v>143</v>
      </c>
      <c r="E22" s="240" t="s">
        <v>206</v>
      </c>
      <c r="F22" s="241" t="s">
        <v>223</v>
      </c>
      <c r="G22" s="241">
        <v>1.01325</v>
      </c>
      <c r="H22" s="241" t="s">
        <v>224</v>
      </c>
      <c r="I22" s="242">
        <v>76</v>
      </c>
    </row>
    <row r="23" spans="1:9" ht="15" thickBot="1" x14ac:dyDescent="0.35">
      <c r="A23" s="276"/>
      <c r="B23" s="237" t="s">
        <v>225</v>
      </c>
      <c r="C23" s="240" t="s">
        <v>184</v>
      </c>
      <c r="D23" s="247" t="s">
        <v>226</v>
      </c>
      <c r="E23" s="240" t="s">
        <v>227</v>
      </c>
      <c r="F23" s="241" t="s">
        <v>228</v>
      </c>
      <c r="G23" s="241" t="s">
        <v>229</v>
      </c>
      <c r="H23" s="241" t="s">
        <v>230</v>
      </c>
      <c r="I23" s="242">
        <v>18</v>
      </c>
    </row>
    <row r="24" spans="1:9" ht="15" thickBot="1" x14ac:dyDescent="0.35">
      <c r="A24" s="276"/>
      <c r="B24" s="278" t="s">
        <v>231</v>
      </c>
      <c r="C24" s="280" t="s">
        <v>179</v>
      </c>
      <c r="D24" s="247" t="s">
        <v>143</v>
      </c>
      <c r="E24" s="240" t="s">
        <v>160</v>
      </c>
      <c r="F24" s="241" t="s">
        <v>232</v>
      </c>
      <c r="G24" s="241">
        <v>1</v>
      </c>
      <c r="H24" s="241" t="s">
        <v>233</v>
      </c>
      <c r="I24" s="242">
        <v>96</v>
      </c>
    </row>
    <row r="25" spans="1:9" ht="15" thickBot="1" x14ac:dyDescent="0.35">
      <c r="A25" s="277"/>
      <c r="B25" s="279"/>
      <c r="C25" s="281"/>
      <c r="D25" s="247" t="s">
        <v>143</v>
      </c>
      <c r="E25" s="240" t="s">
        <v>234</v>
      </c>
      <c r="F25" s="241" t="s">
        <v>235</v>
      </c>
      <c r="G25" s="241">
        <v>1.01325</v>
      </c>
      <c r="H25" s="241" t="s">
        <v>236</v>
      </c>
      <c r="I25" s="242">
        <v>15</v>
      </c>
    </row>
  </sheetData>
  <mergeCells count="14">
    <mergeCell ref="A20:A25"/>
    <mergeCell ref="B20:B21"/>
    <mergeCell ref="B24:B25"/>
    <mergeCell ref="C24:C25"/>
    <mergeCell ref="A1:B1"/>
    <mergeCell ref="C1:D1"/>
    <mergeCell ref="A2:A19"/>
    <mergeCell ref="B5:B9"/>
    <mergeCell ref="C5:D5"/>
    <mergeCell ref="C7:C9"/>
    <mergeCell ref="B10:B16"/>
    <mergeCell ref="C10:D10"/>
    <mergeCell ref="C12:C16"/>
    <mergeCell ref="B18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DC75-A9FE-48C3-8C17-781D34AD5B0C}">
  <dimension ref="M25:AU140"/>
  <sheetViews>
    <sheetView tabSelected="1" topLeftCell="A19" zoomScale="55" zoomScaleNormal="55" workbookViewId="0">
      <selection activeCell="Y111" sqref="L111:Y126"/>
    </sheetView>
  </sheetViews>
  <sheetFormatPr baseColWidth="10" defaultRowHeight="14.4" x14ac:dyDescent="0.3"/>
  <cols>
    <col min="18" max="20" width="11.5546875" style="225"/>
    <col min="22" max="22" width="11.5546875" style="225"/>
  </cols>
  <sheetData>
    <row r="25" spans="43:47" x14ac:dyDescent="0.3">
      <c r="AS25" s="37" t="s">
        <v>121</v>
      </c>
      <c r="AT25" s="37" t="s">
        <v>122</v>
      </c>
      <c r="AU25" s="37" t="s">
        <v>123</v>
      </c>
    </row>
    <row r="26" spans="43:47" x14ac:dyDescent="0.3">
      <c r="AS26" s="66">
        <v>-37542</v>
      </c>
      <c r="AT26" s="66">
        <v>61695</v>
      </c>
      <c r="AU26" s="66">
        <v>13741</v>
      </c>
    </row>
    <row r="27" spans="43:47" x14ac:dyDescent="0.3">
      <c r="AQ27" s="37" t="s">
        <v>120</v>
      </c>
      <c r="AR27" s="37" t="s">
        <v>108</v>
      </c>
    </row>
    <row r="28" spans="43:47" x14ac:dyDescent="0.3">
      <c r="AQ28" s="225">
        <v>0.95</v>
      </c>
      <c r="AR28">
        <f>$AS$26*AQ28^2+$AT$26*AQ28+$AU$26</f>
        <v>38469.595000000001</v>
      </c>
    </row>
    <row r="29" spans="43:47" x14ac:dyDescent="0.3">
      <c r="AQ29" s="225">
        <v>0.9</v>
      </c>
      <c r="AR29" s="225">
        <f t="shared" ref="AR29:AR46" si="0">$AS$26*AQ29^2+$AT$26*AQ29+$AU$26</f>
        <v>38857.479999999996</v>
      </c>
    </row>
    <row r="30" spans="43:47" x14ac:dyDescent="0.3">
      <c r="AQ30" s="225">
        <v>0.85</v>
      </c>
      <c r="AR30" s="225">
        <f t="shared" si="0"/>
        <v>39057.654999999999</v>
      </c>
    </row>
    <row r="31" spans="43:47" x14ac:dyDescent="0.3">
      <c r="AQ31" s="225">
        <v>0.8</v>
      </c>
      <c r="AR31" s="225">
        <f t="shared" si="0"/>
        <v>39070.119999999995</v>
      </c>
    </row>
    <row r="32" spans="43:47" x14ac:dyDescent="0.3">
      <c r="AQ32" s="225">
        <v>0.75</v>
      </c>
      <c r="AR32" s="225">
        <f t="shared" si="0"/>
        <v>38894.875</v>
      </c>
    </row>
    <row r="33" spans="43:44" x14ac:dyDescent="0.3">
      <c r="AQ33" s="225">
        <v>0.7</v>
      </c>
      <c r="AR33" s="225">
        <f t="shared" si="0"/>
        <v>38531.919999999998</v>
      </c>
    </row>
    <row r="34" spans="43:44" x14ac:dyDescent="0.3">
      <c r="AQ34" s="225">
        <v>0.65</v>
      </c>
      <c r="AR34" s="225">
        <f t="shared" si="0"/>
        <v>37981.254999999997</v>
      </c>
    </row>
    <row r="35" spans="43:44" x14ac:dyDescent="0.3">
      <c r="AQ35" s="225">
        <v>0.6</v>
      </c>
      <c r="AR35" s="225">
        <f t="shared" si="0"/>
        <v>37242.880000000005</v>
      </c>
    </row>
    <row r="36" spans="43:44" x14ac:dyDescent="0.3">
      <c r="AQ36" s="225">
        <v>0.55000000000000104</v>
      </c>
      <c r="AR36" s="225">
        <f t="shared" si="0"/>
        <v>36316.79500000002</v>
      </c>
    </row>
    <row r="37" spans="43:44" x14ac:dyDescent="0.3">
      <c r="AQ37" s="225">
        <v>0.500000000000001</v>
      </c>
      <c r="AR37" s="225">
        <f t="shared" si="0"/>
        <v>35203.000000000022</v>
      </c>
    </row>
    <row r="38" spans="43:44" x14ac:dyDescent="0.3">
      <c r="AQ38" s="225">
        <v>0.45000000000000101</v>
      </c>
      <c r="AR38" s="225">
        <f t="shared" si="0"/>
        <v>33901.495000000024</v>
      </c>
    </row>
    <row r="39" spans="43:44" x14ac:dyDescent="0.3">
      <c r="AQ39" s="225">
        <v>0.40000000000000102</v>
      </c>
      <c r="AR39" s="225">
        <f t="shared" si="0"/>
        <v>32412.280000000032</v>
      </c>
    </row>
    <row r="40" spans="43:44" x14ac:dyDescent="0.3">
      <c r="AQ40" s="225">
        <v>0.35000000000000098</v>
      </c>
      <c r="AR40" s="225">
        <f t="shared" si="0"/>
        <v>30735.355000000036</v>
      </c>
    </row>
    <row r="41" spans="43:44" x14ac:dyDescent="0.3">
      <c r="AQ41" s="225">
        <v>0.30000000000000099</v>
      </c>
      <c r="AR41" s="225">
        <f t="shared" si="0"/>
        <v>28870.720000000038</v>
      </c>
    </row>
    <row r="42" spans="43:44" x14ac:dyDescent="0.3">
      <c r="AQ42" s="225">
        <v>0.250000000000001</v>
      </c>
      <c r="AR42" s="225">
        <f t="shared" si="0"/>
        <v>26818.375000000044</v>
      </c>
    </row>
    <row r="43" spans="43:44" x14ac:dyDescent="0.3">
      <c r="AQ43" s="225">
        <v>0.20000000000000101</v>
      </c>
      <c r="AR43" s="225">
        <f t="shared" si="0"/>
        <v>24578.320000000047</v>
      </c>
    </row>
    <row r="44" spans="43:44" x14ac:dyDescent="0.3">
      <c r="AQ44" s="225">
        <v>0.15000000000000099</v>
      </c>
      <c r="AR44" s="225">
        <f t="shared" si="0"/>
        <v>22150.555000000051</v>
      </c>
    </row>
    <row r="45" spans="43:44" x14ac:dyDescent="0.3">
      <c r="AQ45" s="225">
        <v>0.100000000000001</v>
      </c>
      <c r="AR45" s="225">
        <f t="shared" si="0"/>
        <v>19535.080000000053</v>
      </c>
    </row>
    <row r="46" spans="43:44" x14ac:dyDescent="0.3">
      <c r="AQ46" s="225">
        <v>5.0000000000000898E-2</v>
      </c>
      <c r="AR46" s="225">
        <f t="shared" si="0"/>
        <v>16731.895000000051</v>
      </c>
    </row>
    <row r="118" spans="13:23" x14ac:dyDescent="0.3">
      <c r="O118" s="199"/>
      <c r="P118" s="199"/>
      <c r="Q118" s="199"/>
      <c r="R118" s="199"/>
      <c r="S118" s="199"/>
      <c r="T118" s="199"/>
      <c r="U118" s="199"/>
      <c r="V118" s="199"/>
      <c r="W118" s="199"/>
    </row>
    <row r="119" spans="13:23" x14ac:dyDescent="0.3">
      <c r="O119" s="206"/>
      <c r="P119" s="206"/>
      <c r="Q119" s="206"/>
      <c r="R119" s="206"/>
      <c r="S119" s="206"/>
      <c r="T119" s="206"/>
      <c r="U119" s="206"/>
      <c r="V119" s="206"/>
      <c r="W119" s="206"/>
    </row>
    <row r="120" spans="13:23" x14ac:dyDescent="0.3">
      <c r="P120" s="225"/>
    </row>
    <row r="121" spans="13:23" x14ac:dyDescent="0.3">
      <c r="N121" s="225"/>
      <c r="O121" s="225"/>
      <c r="P121" s="225"/>
      <c r="Q121" s="225"/>
      <c r="W121" s="225"/>
    </row>
    <row r="122" spans="13:23" x14ac:dyDescent="0.3">
      <c r="M122" s="225"/>
      <c r="N122" s="225"/>
      <c r="O122" s="225"/>
      <c r="P122" s="225"/>
      <c r="Q122" s="225"/>
      <c r="U122" s="225"/>
      <c r="W122" s="225"/>
    </row>
    <row r="123" spans="13:23" x14ac:dyDescent="0.3">
      <c r="M123" s="225"/>
      <c r="N123" s="225"/>
      <c r="O123" s="225"/>
      <c r="P123" s="225"/>
      <c r="Q123" s="225"/>
      <c r="U123" s="225"/>
      <c r="W123" s="225"/>
    </row>
    <row r="124" spans="13:23" x14ac:dyDescent="0.3">
      <c r="M124" s="225"/>
      <c r="N124" s="225"/>
      <c r="O124" s="225"/>
      <c r="P124" s="225"/>
      <c r="Q124" s="225"/>
      <c r="U124" s="225"/>
      <c r="W124" s="225"/>
    </row>
    <row r="125" spans="13:23" x14ac:dyDescent="0.3">
      <c r="M125" s="225"/>
      <c r="N125" s="225"/>
      <c r="O125" s="225"/>
      <c r="P125" s="225"/>
      <c r="Q125" s="225"/>
      <c r="U125" s="225"/>
      <c r="W125" s="225"/>
    </row>
    <row r="126" spans="13:23" x14ac:dyDescent="0.3">
      <c r="M126" s="225"/>
      <c r="N126" s="225"/>
      <c r="O126" s="225"/>
      <c r="P126" s="225"/>
      <c r="Q126" s="225"/>
      <c r="U126" s="225"/>
      <c r="W126" s="225"/>
    </row>
    <row r="127" spans="13:23" x14ac:dyDescent="0.3">
      <c r="M127" s="225"/>
      <c r="N127" s="225"/>
      <c r="O127" s="225"/>
      <c r="P127" s="225"/>
      <c r="Q127" s="225"/>
      <c r="U127" s="225"/>
      <c r="W127" s="225"/>
    </row>
    <row r="128" spans="13:23" x14ac:dyDescent="0.3">
      <c r="M128" s="225"/>
      <c r="N128" s="225"/>
      <c r="O128" s="225"/>
      <c r="P128" s="225"/>
      <c r="Q128" s="225"/>
      <c r="U128" s="225"/>
      <c r="W128" s="225"/>
    </row>
    <row r="129" spans="13:24" x14ac:dyDescent="0.3">
      <c r="M129" s="225"/>
      <c r="N129" s="225"/>
      <c r="O129" s="225"/>
      <c r="P129" s="225"/>
      <c r="Q129" s="225"/>
      <c r="U129" s="225"/>
      <c r="W129" s="225"/>
    </row>
    <row r="130" spans="13:24" x14ac:dyDescent="0.3">
      <c r="M130" s="225"/>
      <c r="N130" s="225"/>
      <c r="O130" s="225"/>
      <c r="P130" s="225"/>
      <c r="Q130" s="225"/>
      <c r="U130" s="225"/>
      <c r="W130" s="225"/>
    </row>
    <row r="131" spans="13:24" x14ac:dyDescent="0.3">
      <c r="M131" s="225"/>
      <c r="N131" s="225"/>
      <c r="O131" s="225"/>
      <c r="P131" s="225"/>
      <c r="Q131" s="225"/>
      <c r="U131" s="225"/>
      <c r="W131" s="225"/>
      <c r="X131" s="225"/>
    </row>
    <row r="132" spans="13:24" x14ac:dyDescent="0.3">
      <c r="M132" s="225"/>
      <c r="N132" s="225"/>
      <c r="O132" s="225"/>
      <c r="P132" s="225"/>
      <c r="Q132" s="225"/>
      <c r="U132" s="225"/>
      <c r="W132" s="225"/>
      <c r="X132" s="225"/>
    </row>
    <row r="133" spans="13:24" x14ac:dyDescent="0.3">
      <c r="M133" s="225"/>
      <c r="N133" s="225"/>
      <c r="O133" s="225"/>
      <c r="P133" s="225"/>
      <c r="Q133" s="225"/>
      <c r="U133" s="225"/>
      <c r="W133" s="225"/>
      <c r="X133" s="225"/>
    </row>
    <row r="134" spans="13:24" x14ac:dyDescent="0.3">
      <c r="M134" s="225"/>
      <c r="N134" s="225"/>
      <c r="O134" s="225"/>
      <c r="P134" s="225"/>
      <c r="Q134" s="225"/>
      <c r="U134" s="225"/>
      <c r="W134" s="225"/>
      <c r="X134" s="225"/>
    </row>
    <row r="135" spans="13:24" x14ac:dyDescent="0.3">
      <c r="M135" s="225"/>
      <c r="N135" s="225"/>
      <c r="O135" s="225"/>
      <c r="P135" s="225"/>
      <c r="Q135" s="225"/>
      <c r="U135" s="225"/>
      <c r="W135" s="225"/>
      <c r="X135" s="225"/>
    </row>
    <row r="136" spans="13:24" x14ac:dyDescent="0.3">
      <c r="M136" s="225"/>
      <c r="N136" s="225"/>
      <c r="O136" s="225"/>
      <c r="P136" s="225"/>
      <c r="Q136" s="225"/>
      <c r="U136" s="225"/>
      <c r="W136" s="225"/>
      <c r="X136" s="225"/>
    </row>
    <row r="137" spans="13:24" x14ac:dyDescent="0.3">
      <c r="M137" s="225"/>
      <c r="N137" s="225"/>
      <c r="O137" s="225"/>
      <c r="P137" s="225"/>
      <c r="Q137" s="225"/>
      <c r="U137" s="225"/>
      <c r="W137" s="225"/>
      <c r="X137" s="225"/>
    </row>
    <row r="138" spans="13:24" x14ac:dyDescent="0.3">
      <c r="M138" s="225"/>
      <c r="N138" s="225"/>
      <c r="O138" s="225"/>
      <c r="P138" s="225"/>
      <c r="Q138" s="225"/>
      <c r="U138" s="225"/>
      <c r="W138" s="225"/>
      <c r="X138" s="225"/>
    </row>
    <row r="139" spans="13:24" x14ac:dyDescent="0.3">
      <c r="M139" s="225"/>
      <c r="N139" s="225"/>
      <c r="O139" s="225"/>
      <c r="P139" s="225"/>
      <c r="Q139" s="225"/>
      <c r="U139" s="225"/>
      <c r="W139" s="225"/>
      <c r="X139" s="225"/>
    </row>
    <row r="140" spans="13:24" x14ac:dyDescent="0.3">
      <c r="M140" s="225"/>
      <c r="N140" s="225"/>
      <c r="O140" s="225"/>
      <c r="P140" s="225"/>
      <c r="Q140" s="225"/>
      <c r="U140" s="225"/>
      <c r="W140" s="225"/>
      <c r="X140" s="22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020A-6422-490C-9CEC-E96D1C8CAB2B}">
  <dimension ref="A1:T142"/>
  <sheetViews>
    <sheetView topLeftCell="A70" zoomScale="85" zoomScaleNormal="85" workbookViewId="0">
      <selection activeCell="N71" sqref="N71"/>
    </sheetView>
  </sheetViews>
  <sheetFormatPr baseColWidth="10" defaultColWidth="8.88671875" defaultRowHeight="14.4" x14ac:dyDescent="0.3"/>
  <cols>
    <col min="3" max="5" width="10.5546875" bestFit="1" customWidth="1"/>
  </cols>
  <sheetData>
    <row r="1" spans="1:20" x14ac:dyDescent="0.3">
      <c r="A1" s="37" t="s">
        <v>51</v>
      </c>
      <c r="B1" s="37" t="s">
        <v>52</v>
      </c>
      <c r="C1" s="37" t="s">
        <v>42</v>
      </c>
      <c r="D1" s="37" t="s">
        <v>41</v>
      </c>
      <c r="E1" s="37" t="s">
        <v>53</v>
      </c>
      <c r="F1" s="37" t="s">
        <v>26</v>
      </c>
      <c r="G1" s="37" t="s">
        <v>28</v>
      </c>
      <c r="K1" t="s">
        <v>54</v>
      </c>
      <c r="L1" t="s">
        <v>55</v>
      </c>
      <c r="P1" s="37" t="s">
        <v>42</v>
      </c>
      <c r="Q1" s="37" t="s">
        <v>41</v>
      </c>
      <c r="R1" s="37" t="s">
        <v>53</v>
      </c>
      <c r="S1" s="37" t="s">
        <v>26</v>
      </c>
      <c r="T1" s="37" t="s">
        <v>28</v>
      </c>
    </row>
    <row r="2" spans="1:20" x14ac:dyDescent="0.3">
      <c r="A2">
        <v>0</v>
      </c>
      <c r="B2">
        <f>1-A2</f>
        <v>1</v>
      </c>
      <c r="C2">
        <f>(1-$E2)*A2</f>
        <v>0</v>
      </c>
      <c r="D2">
        <f>(1-$E2)*B2</f>
        <v>1</v>
      </c>
      <c r="E2">
        <v>0</v>
      </c>
      <c r="F2">
        <f>0</f>
        <v>0</v>
      </c>
      <c r="G2">
        <v>0</v>
      </c>
      <c r="H2">
        <v>323.14999999999998</v>
      </c>
      <c r="I2">
        <v>0</v>
      </c>
      <c r="K2">
        <v>55526.9</v>
      </c>
      <c r="L2">
        <f>K2/100</f>
        <v>555.26900000000001</v>
      </c>
      <c r="P2">
        <v>0.96093499999999998</v>
      </c>
      <c r="Q2">
        <v>0.96292999999999995</v>
      </c>
      <c r="R2">
        <v>31.7425</v>
      </c>
      <c r="S2">
        <v>48.859900000000003</v>
      </c>
      <c r="T2">
        <v>48.859900000000003</v>
      </c>
    </row>
    <row r="3" spans="1:20" x14ac:dyDescent="0.3">
      <c r="A3">
        <v>0.05</v>
      </c>
      <c r="B3">
        <f>1-A3</f>
        <v>0.95</v>
      </c>
      <c r="C3">
        <f>(1-$E3)*A3</f>
        <v>0.05</v>
      </c>
      <c r="D3">
        <f>(1-$E3)*B3</f>
        <v>0.95</v>
      </c>
      <c r="E3">
        <v>0</v>
      </c>
      <c r="F3">
        <f>0</f>
        <v>0</v>
      </c>
      <c r="G3">
        <f>0</f>
        <v>0</v>
      </c>
      <c r="H3">
        <f>H2</f>
        <v>323.14999999999998</v>
      </c>
      <c r="I3">
        <v>0</v>
      </c>
      <c r="K3">
        <v>53640.800000000003</v>
      </c>
      <c r="L3">
        <f>K3/100</f>
        <v>536.40800000000002</v>
      </c>
      <c r="P3">
        <v>0.94133900000000004</v>
      </c>
      <c r="Q3">
        <v>0.97912100000000002</v>
      </c>
      <c r="R3">
        <v>27.176600000000001</v>
      </c>
      <c r="S3">
        <v>43.743699999999997</v>
      </c>
      <c r="T3">
        <v>43.743699999999997</v>
      </c>
    </row>
    <row r="4" spans="1:20" x14ac:dyDescent="0.3">
      <c r="A4">
        <v>0.1</v>
      </c>
      <c r="B4">
        <f t="shared" ref="B4:B22" si="0">1-A4</f>
        <v>0.9</v>
      </c>
      <c r="C4">
        <f t="shared" ref="C4:D22" si="1">(1-$E4)*A4</f>
        <v>0.1</v>
      </c>
      <c r="D4">
        <f t="shared" si="1"/>
        <v>0.9</v>
      </c>
      <c r="E4">
        <v>0</v>
      </c>
      <c r="F4">
        <f>0</f>
        <v>0</v>
      </c>
      <c r="G4">
        <f>0</f>
        <v>0</v>
      </c>
      <c r="H4">
        <f t="shared" ref="H4:H22" si="2">H3</f>
        <v>323.14999999999998</v>
      </c>
      <c r="I4">
        <v>0</v>
      </c>
      <c r="K4">
        <v>51795.5</v>
      </c>
      <c r="L4">
        <f t="shared" ref="L4:L22" si="3">K4/100</f>
        <v>517.95500000000004</v>
      </c>
      <c r="P4">
        <v>0.92332599999999998</v>
      </c>
      <c r="Q4">
        <v>0.99713700000000005</v>
      </c>
      <c r="R4">
        <v>23.351700000000001</v>
      </c>
      <c r="S4">
        <v>39.171399999999998</v>
      </c>
      <c r="T4">
        <v>39.171399999999998</v>
      </c>
    </row>
    <row r="5" spans="1:20" x14ac:dyDescent="0.3">
      <c r="A5">
        <v>0.15</v>
      </c>
      <c r="B5">
        <f t="shared" si="0"/>
        <v>0.85</v>
      </c>
      <c r="C5">
        <f t="shared" si="1"/>
        <v>0.15</v>
      </c>
      <c r="D5">
        <f t="shared" si="1"/>
        <v>0.85</v>
      </c>
      <c r="E5">
        <v>0</v>
      </c>
      <c r="F5">
        <f>0</f>
        <v>0</v>
      </c>
      <c r="G5">
        <f>0</f>
        <v>0</v>
      </c>
      <c r="H5">
        <f t="shared" si="2"/>
        <v>323.14999999999998</v>
      </c>
      <c r="I5">
        <v>0</v>
      </c>
      <c r="K5">
        <v>49987.9</v>
      </c>
      <c r="L5">
        <f t="shared" si="3"/>
        <v>499.87900000000002</v>
      </c>
      <c r="P5">
        <v>0.90695000000000003</v>
      </c>
      <c r="Q5">
        <v>1.01698</v>
      </c>
      <c r="R5">
        <v>20.158200000000001</v>
      </c>
      <c r="S5">
        <v>35.069499999999998</v>
      </c>
      <c r="T5">
        <v>35.069499999999998</v>
      </c>
    </row>
    <row r="6" spans="1:20" x14ac:dyDescent="0.3">
      <c r="A6">
        <v>0.2</v>
      </c>
      <c r="B6">
        <f t="shared" si="0"/>
        <v>0.8</v>
      </c>
      <c r="C6">
        <f t="shared" si="1"/>
        <v>0.2</v>
      </c>
      <c r="D6">
        <f t="shared" si="1"/>
        <v>0.8</v>
      </c>
      <c r="E6">
        <v>0</v>
      </c>
      <c r="F6">
        <f>0</f>
        <v>0</v>
      </c>
      <c r="G6">
        <f>0</f>
        <v>0</v>
      </c>
      <c r="H6">
        <f t="shared" si="2"/>
        <v>323.14999999999998</v>
      </c>
      <c r="I6">
        <v>0</v>
      </c>
      <c r="K6">
        <v>48214</v>
      </c>
      <c r="L6">
        <f t="shared" si="3"/>
        <v>482.14</v>
      </c>
      <c r="P6">
        <v>0.89227500000000004</v>
      </c>
      <c r="Q6">
        <v>1.0385899999999999</v>
      </c>
      <c r="R6">
        <v>17.502500000000001</v>
      </c>
      <c r="S6">
        <v>31.3779</v>
      </c>
      <c r="T6">
        <v>31.3779</v>
      </c>
    </row>
    <row r="7" spans="1:20" x14ac:dyDescent="0.3">
      <c r="A7">
        <v>0.25</v>
      </c>
      <c r="B7">
        <f t="shared" si="0"/>
        <v>0.75</v>
      </c>
      <c r="C7">
        <f t="shared" si="1"/>
        <v>0.25</v>
      </c>
      <c r="D7">
        <f t="shared" si="1"/>
        <v>0.75</v>
      </c>
      <c r="E7">
        <v>0</v>
      </c>
      <c r="F7">
        <f>0</f>
        <v>0</v>
      </c>
      <c r="G7">
        <f>0</f>
        <v>0</v>
      </c>
      <c r="H7">
        <f t="shared" si="2"/>
        <v>323.14999999999998</v>
      </c>
      <c r="I7">
        <v>0</v>
      </c>
      <c r="K7">
        <v>46469.2</v>
      </c>
      <c r="L7">
        <f t="shared" si="3"/>
        <v>464.69199999999995</v>
      </c>
      <c r="P7">
        <v>0.87936999999999999</v>
      </c>
      <c r="Q7">
        <v>1.0618099999999999</v>
      </c>
      <c r="R7">
        <v>15.3063</v>
      </c>
      <c r="S7">
        <v>28.0471</v>
      </c>
      <c r="T7">
        <v>28.0471</v>
      </c>
    </row>
    <row r="8" spans="1:20" x14ac:dyDescent="0.3">
      <c r="A8">
        <v>0.3</v>
      </c>
      <c r="B8">
        <f t="shared" si="0"/>
        <v>0.7</v>
      </c>
      <c r="C8">
        <f t="shared" si="1"/>
        <v>0.3</v>
      </c>
      <c r="D8">
        <f t="shared" si="1"/>
        <v>0.7</v>
      </c>
      <c r="E8">
        <v>0</v>
      </c>
      <c r="F8">
        <f>0</f>
        <v>0</v>
      </c>
      <c r="G8">
        <f>0</f>
        <v>0</v>
      </c>
      <c r="H8">
        <f t="shared" si="2"/>
        <v>323.14999999999998</v>
      </c>
      <c r="I8">
        <v>0</v>
      </c>
      <c r="K8">
        <v>44747.4</v>
      </c>
      <c r="L8">
        <f t="shared" si="3"/>
        <v>447.47399999999999</v>
      </c>
      <c r="P8">
        <v>0.86831700000000001</v>
      </c>
      <c r="Q8">
        <v>1.0863700000000001</v>
      </c>
      <c r="R8">
        <v>13.5045</v>
      </c>
      <c r="S8">
        <v>25.035499999999999</v>
      </c>
      <c r="T8">
        <v>25.035499999999999</v>
      </c>
    </row>
    <row r="9" spans="1:20" x14ac:dyDescent="0.3">
      <c r="A9">
        <v>0.35</v>
      </c>
      <c r="B9">
        <f t="shared" si="0"/>
        <v>0.65</v>
      </c>
      <c r="C9">
        <f t="shared" si="1"/>
        <v>0.35</v>
      </c>
      <c r="D9">
        <f t="shared" si="1"/>
        <v>0.65</v>
      </c>
      <c r="E9">
        <v>0</v>
      </c>
      <c r="F9">
        <f>0</f>
        <v>0</v>
      </c>
      <c r="G9">
        <f>0</f>
        <v>0</v>
      </c>
      <c r="H9">
        <f t="shared" si="2"/>
        <v>323.14999999999998</v>
      </c>
      <c r="I9">
        <v>0</v>
      </c>
      <c r="K9">
        <v>43041.599999999999</v>
      </c>
      <c r="L9">
        <f t="shared" si="3"/>
        <v>430.416</v>
      </c>
      <c r="P9">
        <v>0.859205</v>
      </c>
      <c r="Q9">
        <v>1.1117600000000001</v>
      </c>
      <c r="R9">
        <v>12.044700000000001</v>
      </c>
      <c r="S9">
        <v>22.3078</v>
      </c>
      <c r="T9">
        <v>22.3078</v>
      </c>
    </row>
    <row r="10" spans="1:20" x14ac:dyDescent="0.3">
      <c r="A10">
        <v>0.4</v>
      </c>
      <c r="B10">
        <f t="shared" si="0"/>
        <v>0.6</v>
      </c>
      <c r="C10">
        <f t="shared" si="1"/>
        <v>0.4</v>
      </c>
      <c r="D10">
        <f t="shared" si="1"/>
        <v>0.6</v>
      </c>
      <c r="E10">
        <v>0</v>
      </c>
      <c r="F10">
        <f>0</f>
        <v>0</v>
      </c>
      <c r="G10">
        <f>0</f>
        <v>0</v>
      </c>
      <c r="H10">
        <f t="shared" si="2"/>
        <v>323.14999999999998</v>
      </c>
      <c r="I10">
        <v>0</v>
      </c>
      <c r="K10">
        <v>41342.5</v>
      </c>
      <c r="L10">
        <f t="shared" si="3"/>
        <v>413.42500000000001</v>
      </c>
      <c r="P10">
        <v>0.85213499999999998</v>
      </c>
      <c r="Q10">
        <v>1.1372</v>
      </c>
      <c r="R10">
        <v>10.8863</v>
      </c>
      <c r="S10">
        <v>19.833400000000001</v>
      </c>
      <c r="T10">
        <v>19.833400000000001</v>
      </c>
    </row>
    <row r="11" spans="1:20" x14ac:dyDescent="0.3">
      <c r="A11">
        <v>0.45</v>
      </c>
      <c r="B11">
        <f t="shared" si="0"/>
        <v>0.55000000000000004</v>
      </c>
      <c r="C11">
        <f t="shared" si="1"/>
        <v>0.45</v>
      </c>
      <c r="D11">
        <f t="shared" si="1"/>
        <v>0.55000000000000004</v>
      </c>
      <c r="E11">
        <v>0</v>
      </c>
      <c r="F11">
        <f>0</f>
        <v>0</v>
      </c>
      <c r="G11">
        <f>0</f>
        <v>0</v>
      </c>
      <c r="H11">
        <f t="shared" si="2"/>
        <v>323.14999999999998</v>
      </c>
      <c r="I11">
        <v>0</v>
      </c>
      <c r="K11">
        <v>39639.199999999997</v>
      </c>
      <c r="L11">
        <f t="shared" si="3"/>
        <v>396.392</v>
      </c>
      <c r="P11">
        <v>0.84721800000000003</v>
      </c>
      <c r="Q11">
        <v>1.16147</v>
      </c>
      <c r="R11">
        <v>10.0007</v>
      </c>
      <c r="S11">
        <v>17.5855</v>
      </c>
      <c r="T11">
        <v>17.5855</v>
      </c>
    </row>
    <row r="12" spans="1:20" x14ac:dyDescent="0.3">
      <c r="A12">
        <v>0.5</v>
      </c>
      <c r="B12">
        <f t="shared" si="0"/>
        <v>0.5</v>
      </c>
      <c r="C12">
        <f t="shared" si="1"/>
        <v>0.5</v>
      </c>
      <c r="D12">
        <f t="shared" si="1"/>
        <v>0.5</v>
      </c>
      <c r="E12">
        <v>0</v>
      </c>
      <c r="F12">
        <f>0</f>
        <v>0</v>
      </c>
      <c r="G12">
        <f>0</f>
        <v>0</v>
      </c>
      <c r="H12">
        <f t="shared" si="2"/>
        <v>323.14999999999998</v>
      </c>
      <c r="I12">
        <v>0</v>
      </c>
      <c r="K12">
        <v>37917.9</v>
      </c>
      <c r="L12">
        <f t="shared" si="3"/>
        <v>379.17900000000003</v>
      </c>
      <c r="P12">
        <v>0.84456799999999999</v>
      </c>
      <c r="Q12">
        <v>1.1827700000000001</v>
      </c>
      <c r="R12">
        <v>9.3729099999999992</v>
      </c>
      <c r="S12">
        <v>15.5403</v>
      </c>
      <c r="T12">
        <v>15.5403</v>
      </c>
    </row>
    <row r="13" spans="1:20" x14ac:dyDescent="0.3">
      <c r="A13">
        <v>0.55000000000000004</v>
      </c>
      <c r="B13">
        <f t="shared" si="0"/>
        <v>0.44999999999999996</v>
      </c>
      <c r="C13">
        <f t="shared" si="1"/>
        <v>0.55000000000000004</v>
      </c>
      <c r="D13">
        <f t="shared" si="1"/>
        <v>0.44999999999999996</v>
      </c>
      <c r="E13">
        <v>0</v>
      </c>
      <c r="F13">
        <f>0</f>
        <v>0</v>
      </c>
      <c r="G13">
        <f>0</f>
        <v>0</v>
      </c>
      <c r="H13">
        <f t="shared" si="2"/>
        <v>323.14999999999998</v>
      </c>
      <c r="I13">
        <v>0</v>
      </c>
      <c r="K13">
        <v>36161.199999999997</v>
      </c>
      <c r="L13">
        <f t="shared" si="3"/>
        <v>361.61199999999997</v>
      </c>
      <c r="P13">
        <v>0.84428999999999998</v>
      </c>
      <c r="Q13">
        <v>1.19848</v>
      </c>
      <c r="R13">
        <v>9.0044500000000003</v>
      </c>
      <c r="S13">
        <v>13.676</v>
      </c>
      <c r="T13">
        <v>13.676</v>
      </c>
    </row>
    <row r="14" spans="1:20" x14ac:dyDescent="0.3">
      <c r="A14">
        <v>0.6</v>
      </c>
      <c r="B14">
        <f t="shared" si="0"/>
        <v>0.4</v>
      </c>
      <c r="C14">
        <f t="shared" si="1"/>
        <v>0.6</v>
      </c>
      <c r="D14">
        <f t="shared" si="1"/>
        <v>0.4</v>
      </c>
      <c r="E14">
        <v>0</v>
      </c>
      <c r="F14">
        <f>0</f>
        <v>0</v>
      </c>
      <c r="G14">
        <f>0</f>
        <v>0</v>
      </c>
      <c r="H14">
        <f t="shared" si="2"/>
        <v>323.14999999999998</v>
      </c>
      <c r="I14">
        <v>0</v>
      </c>
      <c r="K14">
        <v>34347.800000000003</v>
      </c>
      <c r="L14">
        <f t="shared" si="3"/>
        <v>343.47800000000001</v>
      </c>
      <c r="P14">
        <v>0.84645499999999996</v>
      </c>
      <c r="Q14">
        <v>1.20496</v>
      </c>
      <c r="R14">
        <v>8.92028</v>
      </c>
      <c r="S14">
        <v>11.972300000000001</v>
      </c>
      <c r="T14">
        <v>11.972300000000001</v>
      </c>
    </row>
    <row r="15" spans="1:20" x14ac:dyDescent="0.3">
      <c r="A15">
        <v>0.65</v>
      </c>
      <c r="B15">
        <f t="shared" si="0"/>
        <v>0.35</v>
      </c>
      <c r="C15">
        <f t="shared" si="1"/>
        <v>0.65</v>
      </c>
      <c r="D15">
        <f t="shared" si="1"/>
        <v>0.35</v>
      </c>
      <c r="E15">
        <v>0</v>
      </c>
      <c r="F15">
        <f>0</f>
        <v>0</v>
      </c>
      <c r="G15">
        <f>0</f>
        <v>0</v>
      </c>
      <c r="H15">
        <f t="shared" si="2"/>
        <v>323.14999999999998</v>
      </c>
      <c r="I15">
        <v>0</v>
      </c>
      <c r="K15">
        <v>32450.400000000001</v>
      </c>
      <c r="L15">
        <f t="shared" si="3"/>
        <v>324.50400000000002</v>
      </c>
      <c r="P15">
        <v>0.85104299999999999</v>
      </c>
      <c r="Q15">
        <v>1.1974400000000001</v>
      </c>
      <c r="R15">
        <v>9.1826500000000006</v>
      </c>
      <c r="S15">
        <v>10.4093</v>
      </c>
      <c r="T15">
        <v>10.4093</v>
      </c>
    </row>
    <row r="16" spans="1:20" x14ac:dyDescent="0.3">
      <c r="A16">
        <v>0.7</v>
      </c>
      <c r="B16">
        <f t="shared" si="0"/>
        <v>0.30000000000000004</v>
      </c>
      <c r="C16">
        <f t="shared" si="1"/>
        <v>0.7</v>
      </c>
      <c r="D16">
        <f t="shared" si="1"/>
        <v>0.30000000000000004</v>
      </c>
      <c r="E16">
        <v>0</v>
      </c>
      <c r="F16">
        <f>0</f>
        <v>0</v>
      </c>
      <c r="G16">
        <f>0</f>
        <v>0</v>
      </c>
      <c r="H16">
        <f t="shared" si="2"/>
        <v>323.14999999999998</v>
      </c>
      <c r="I16">
        <v>0</v>
      </c>
      <c r="K16">
        <v>30435</v>
      </c>
      <c r="L16">
        <f t="shared" si="3"/>
        <v>304.35000000000002</v>
      </c>
      <c r="P16">
        <v>0.85783399999999999</v>
      </c>
      <c r="Q16">
        <v>1.1703699999999999</v>
      </c>
      <c r="R16">
        <v>9.9194999999999993</v>
      </c>
      <c r="S16">
        <v>8.9667999999999992</v>
      </c>
      <c r="T16">
        <v>8.9667999999999992</v>
      </c>
    </row>
    <row r="17" spans="1:20" x14ac:dyDescent="0.3">
      <c r="A17">
        <v>0.75</v>
      </c>
      <c r="B17">
        <f t="shared" si="0"/>
        <v>0.25</v>
      </c>
      <c r="C17">
        <f t="shared" si="1"/>
        <v>0.75</v>
      </c>
      <c r="D17">
        <f t="shared" si="1"/>
        <v>0.25</v>
      </c>
      <c r="E17">
        <v>0</v>
      </c>
      <c r="F17">
        <f>0</f>
        <v>0</v>
      </c>
      <c r="G17">
        <f>0</f>
        <v>0</v>
      </c>
      <c r="H17">
        <f t="shared" si="2"/>
        <v>323.14999999999998</v>
      </c>
      <c r="I17">
        <v>0</v>
      </c>
      <c r="K17">
        <v>28258</v>
      </c>
      <c r="L17">
        <f t="shared" si="3"/>
        <v>282.58</v>
      </c>
      <c r="P17">
        <v>0.86618499999999998</v>
      </c>
      <c r="Q17">
        <v>1.11913</v>
      </c>
      <c r="R17">
        <v>11.3851</v>
      </c>
      <c r="S17">
        <v>7.6226700000000003</v>
      </c>
      <c r="T17">
        <v>7.6226700000000003</v>
      </c>
    </row>
    <row r="18" spans="1:20" x14ac:dyDescent="0.3">
      <c r="A18">
        <v>0.8</v>
      </c>
      <c r="B18">
        <f t="shared" si="0"/>
        <v>0.19999999999999996</v>
      </c>
      <c r="C18">
        <f t="shared" si="1"/>
        <v>0.8</v>
      </c>
      <c r="D18">
        <f t="shared" si="1"/>
        <v>0.19999999999999996</v>
      </c>
      <c r="E18">
        <v>0</v>
      </c>
      <c r="F18">
        <f>0</f>
        <v>0</v>
      </c>
      <c r="G18">
        <f>0</f>
        <v>0</v>
      </c>
      <c r="H18">
        <f t="shared" si="2"/>
        <v>323.14999999999998</v>
      </c>
      <c r="I18">
        <v>0</v>
      </c>
      <c r="K18">
        <v>25864.3</v>
      </c>
      <c r="L18">
        <f t="shared" si="3"/>
        <v>258.64299999999997</v>
      </c>
      <c r="P18">
        <v>0.87464699999999995</v>
      </c>
      <c r="Q18">
        <v>1.0450299999999999</v>
      </c>
      <c r="R18">
        <v>14.095800000000001</v>
      </c>
      <c r="S18">
        <v>6.3514400000000002</v>
      </c>
      <c r="T18">
        <v>6.3514400000000002</v>
      </c>
    </row>
    <row r="19" spans="1:20" x14ac:dyDescent="0.3">
      <c r="A19">
        <v>0.85</v>
      </c>
      <c r="B19">
        <f t="shared" si="0"/>
        <v>0.15000000000000002</v>
      </c>
      <c r="C19">
        <f t="shared" si="1"/>
        <v>0.85</v>
      </c>
      <c r="D19">
        <f t="shared" si="1"/>
        <v>0.15000000000000002</v>
      </c>
      <c r="E19">
        <v>0</v>
      </c>
      <c r="F19">
        <f>0</f>
        <v>0</v>
      </c>
      <c r="G19">
        <f>0</f>
        <v>0</v>
      </c>
      <c r="H19">
        <f t="shared" si="2"/>
        <v>323.14999999999998</v>
      </c>
      <c r="I19">
        <v>0</v>
      </c>
      <c r="K19">
        <v>23182.799999999999</v>
      </c>
      <c r="L19">
        <f t="shared" si="3"/>
        <v>231.828</v>
      </c>
      <c r="P19">
        <v>0.88048700000000002</v>
      </c>
      <c r="Q19">
        <v>0.96860299999999999</v>
      </c>
      <c r="R19">
        <v>19.1614</v>
      </c>
      <c r="S19">
        <v>5.1233899999999997</v>
      </c>
      <c r="T19">
        <v>5.1233899999999997</v>
      </c>
    </row>
    <row r="20" spans="1:20" x14ac:dyDescent="0.3">
      <c r="A20">
        <v>0.9</v>
      </c>
      <c r="B20">
        <f t="shared" si="0"/>
        <v>9.9999999999999978E-2</v>
      </c>
      <c r="C20">
        <f t="shared" si="1"/>
        <v>0.9</v>
      </c>
      <c r="D20">
        <f t="shared" si="1"/>
        <v>9.9999999999999978E-2</v>
      </c>
      <c r="E20">
        <v>0</v>
      </c>
      <c r="F20">
        <f>0</f>
        <v>0</v>
      </c>
      <c r="G20">
        <f>0</f>
        <v>0</v>
      </c>
      <c r="H20">
        <f t="shared" si="2"/>
        <v>323.14999999999998</v>
      </c>
      <c r="I20">
        <v>0</v>
      </c>
      <c r="K20">
        <v>20122.3</v>
      </c>
      <c r="L20">
        <f t="shared" si="3"/>
        <v>201.22299999999998</v>
      </c>
      <c r="P20">
        <v>0.88028300000000004</v>
      </c>
      <c r="Q20">
        <v>0.96811000000000003</v>
      </c>
      <c r="R20">
        <v>29.3141</v>
      </c>
      <c r="S20">
        <v>3.9127700000000001</v>
      </c>
      <c r="T20">
        <v>3.9127700000000001</v>
      </c>
    </row>
    <row r="21" spans="1:20" x14ac:dyDescent="0.3">
      <c r="A21">
        <v>0.95</v>
      </c>
      <c r="B21">
        <f t="shared" si="0"/>
        <v>5.0000000000000044E-2</v>
      </c>
      <c r="C21">
        <f t="shared" si="1"/>
        <v>0.95</v>
      </c>
      <c r="D21">
        <f t="shared" si="1"/>
        <v>5.0000000000000044E-2</v>
      </c>
      <c r="E21">
        <v>0</v>
      </c>
      <c r="F21">
        <f>0</f>
        <v>0</v>
      </c>
      <c r="G21">
        <f>0</f>
        <v>0</v>
      </c>
      <c r="H21">
        <f t="shared" si="2"/>
        <v>323.14999999999998</v>
      </c>
      <c r="I21">
        <v>0</v>
      </c>
      <c r="K21">
        <v>16564.900000000001</v>
      </c>
      <c r="L21">
        <f t="shared" si="3"/>
        <v>165.649</v>
      </c>
      <c r="P21">
        <v>0.87734100000000004</v>
      </c>
      <c r="Q21">
        <v>1.35127</v>
      </c>
      <c r="R21">
        <v>55.668399999999998</v>
      </c>
      <c r="S21">
        <v>2.75129</v>
      </c>
      <c r="T21">
        <v>2.75129</v>
      </c>
    </row>
    <row r="22" spans="1:20" x14ac:dyDescent="0.3">
      <c r="A22">
        <v>1</v>
      </c>
      <c r="B22">
        <f t="shared" si="0"/>
        <v>0</v>
      </c>
      <c r="C22">
        <f t="shared" si="1"/>
        <v>1</v>
      </c>
      <c r="D22">
        <f t="shared" si="1"/>
        <v>0</v>
      </c>
      <c r="E22">
        <v>0</v>
      </c>
      <c r="F22">
        <f>0</f>
        <v>0</v>
      </c>
      <c r="G22">
        <f>0</f>
        <v>0</v>
      </c>
      <c r="H22">
        <f t="shared" si="2"/>
        <v>323.14999999999998</v>
      </c>
      <c r="I22">
        <v>0</v>
      </c>
      <c r="K22">
        <v>12357.9</v>
      </c>
      <c r="L22">
        <f t="shared" si="3"/>
        <v>123.57899999999999</v>
      </c>
      <c r="P22">
        <v>0.89902199999999999</v>
      </c>
      <c r="Q22">
        <v>3.22783</v>
      </c>
      <c r="R22">
        <v>254.14400000000001</v>
      </c>
      <c r="S22">
        <v>1.89175</v>
      </c>
      <c r="T22">
        <v>1.89175</v>
      </c>
    </row>
    <row r="24" spans="1:20" x14ac:dyDescent="0.3">
      <c r="A24" s="37" t="s">
        <v>56</v>
      </c>
      <c r="B24" s="37" t="s">
        <v>57</v>
      </c>
    </row>
    <row r="25" spans="1:20" x14ac:dyDescent="0.3">
      <c r="A25" s="225">
        <v>18.0154</v>
      </c>
      <c r="B25" s="225">
        <v>32.0426</v>
      </c>
      <c r="D25" s="47" t="s">
        <v>66</v>
      </c>
      <c r="F25">
        <f>E22/C22/A25*100</f>
        <v>0</v>
      </c>
    </row>
    <row r="26" spans="1:20" x14ac:dyDescent="0.3">
      <c r="A26" s="37" t="str">
        <f>A1</f>
        <v>H2O_sf</v>
      </c>
      <c r="B26" s="37" t="str">
        <f t="shared" ref="B26:Q26" si="4">B1</f>
        <v>MeOH_sf</v>
      </c>
      <c r="C26" s="37" t="str">
        <f t="shared" si="4"/>
        <v>H2O</v>
      </c>
      <c r="D26" s="37" t="str">
        <f t="shared" si="4"/>
        <v>MeOH</v>
      </c>
      <c r="E26" s="37" t="str">
        <f t="shared" si="4"/>
        <v>KAc</v>
      </c>
      <c r="F26" s="37" t="str">
        <f t="shared" si="4"/>
        <v>K+</v>
      </c>
      <c r="G26" s="37" t="str">
        <f t="shared" si="4"/>
        <v>Ac-</v>
      </c>
      <c r="H26" s="37"/>
      <c r="I26" s="37"/>
      <c r="J26" s="37"/>
      <c r="K26" s="37" t="str">
        <f t="shared" si="4"/>
        <v>Pa</v>
      </c>
      <c r="L26" s="37" t="str">
        <f t="shared" si="4"/>
        <v>mbar</v>
      </c>
      <c r="M26" s="37"/>
      <c r="N26" s="37"/>
      <c r="O26" s="37"/>
      <c r="P26" s="37" t="str">
        <f t="shared" si="4"/>
        <v>H2O</v>
      </c>
      <c r="Q26" s="37" t="str">
        <f t="shared" si="4"/>
        <v>MeOH</v>
      </c>
      <c r="R26" s="37"/>
      <c r="S26" s="37"/>
      <c r="T26" s="37"/>
    </row>
    <row r="27" spans="1:20" x14ac:dyDescent="0.3">
      <c r="A27">
        <f>A2</f>
        <v>0</v>
      </c>
      <c r="B27">
        <f>B2</f>
        <v>1</v>
      </c>
      <c r="C27" s="205">
        <f>(1-$E27)*A27</f>
        <v>0</v>
      </c>
      <c r="D27" s="205">
        <f t="shared" ref="C27:D42" si="5">(1-$E27)*B27</f>
        <v>0.82376569999999993</v>
      </c>
      <c r="E27" s="205">
        <f t="shared" ref="E27:E47" si="6">0.55*(A27*$A$25+B27*$B$25)/100</f>
        <v>0.17623430000000004</v>
      </c>
      <c r="F27">
        <v>0</v>
      </c>
      <c r="G27">
        <v>0</v>
      </c>
      <c r="H27">
        <v>323.14999999999998</v>
      </c>
      <c r="I27">
        <v>0</v>
      </c>
      <c r="K27">
        <v>38463.4</v>
      </c>
      <c r="L27">
        <f t="shared" ref="L27:L47" si="7">K27/100</f>
        <v>384.63400000000001</v>
      </c>
    </row>
    <row r="28" spans="1:20" x14ac:dyDescent="0.3">
      <c r="A28">
        <f t="shared" ref="A28:B43" si="8">A3</f>
        <v>0.05</v>
      </c>
      <c r="B28">
        <f t="shared" si="8"/>
        <v>0.95</v>
      </c>
      <c r="C28" s="205">
        <f t="shared" si="5"/>
        <v>4.1381159000000001E-2</v>
      </c>
      <c r="D28" s="205">
        <f t="shared" si="5"/>
        <v>0.78624202099999996</v>
      </c>
      <c r="E28" s="205">
        <f t="shared" si="6"/>
        <v>0.17237681999999999</v>
      </c>
      <c r="F28">
        <v>0</v>
      </c>
      <c r="G28">
        <v>0</v>
      </c>
      <c r="H28">
        <f>H27</f>
        <v>323.14999999999998</v>
      </c>
      <c r="I28">
        <v>0</v>
      </c>
      <c r="K28">
        <v>37713.199999999997</v>
      </c>
      <c r="L28">
        <f t="shared" si="7"/>
        <v>377.13199999999995</v>
      </c>
    </row>
    <row r="29" spans="1:20" x14ac:dyDescent="0.3">
      <c r="A29">
        <f t="shared" si="8"/>
        <v>0.1</v>
      </c>
      <c r="B29">
        <f t="shared" si="8"/>
        <v>0.9</v>
      </c>
      <c r="C29" s="205">
        <f t="shared" si="5"/>
        <v>8.3148066000000007E-2</v>
      </c>
      <c r="D29" s="205">
        <f t="shared" si="5"/>
        <v>0.74833259399999996</v>
      </c>
      <c r="E29" s="205">
        <f t="shared" si="6"/>
        <v>0.16851934000000005</v>
      </c>
      <c r="F29">
        <v>0</v>
      </c>
      <c r="G29">
        <v>0</v>
      </c>
      <c r="H29">
        <f t="shared" ref="H29:H47" si="9">H28</f>
        <v>323.14999999999998</v>
      </c>
      <c r="I29">
        <v>0</v>
      </c>
      <c r="K29">
        <v>36917.599999999999</v>
      </c>
      <c r="L29">
        <f t="shared" si="7"/>
        <v>369.17599999999999</v>
      </c>
    </row>
    <row r="30" spans="1:20" x14ac:dyDescent="0.3">
      <c r="A30">
        <f t="shared" si="8"/>
        <v>0.15</v>
      </c>
      <c r="B30">
        <f t="shared" si="8"/>
        <v>0.85</v>
      </c>
      <c r="C30" s="205">
        <f t="shared" si="5"/>
        <v>0.12530072099999998</v>
      </c>
      <c r="D30" s="205">
        <f t="shared" si="5"/>
        <v>0.71003741899999995</v>
      </c>
      <c r="E30" s="205">
        <f t="shared" si="6"/>
        <v>0.16466185999999999</v>
      </c>
      <c r="F30">
        <v>0</v>
      </c>
      <c r="G30">
        <v>0</v>
      </c>
      <c r="H30">
        <f t="shared" si="9"/>
        <v>323.14999999999998</v>
      </c>
      <c r="I30">
        <v>0</v>
      </c>
      <c r="K30">
        <v>36067.599999999999</v>
      </c>
      <c r="L30">
        <f t="shared" si="7"/>
        <v>360.67599999999999</v>
      </c>
    </row>
    <row r="31" spans="1:20" x14ac:dyDescent="0.3">
      <c r="A31">
        <f t="shared" si="8"/>
        <v>0.2</v>
      </c>
      <c r="B31">
        <f t="shared" si="8"/>
        <v>0.8</v>
      </c>
      <c r="C31" s="205">
        <f t="shared" si="5"/>
        <v>0.16783912400000001</v>
      </c>
      <c r="D31" s="205">
        <f t="shared" si="5"/>
        <v>0.67135649600000002</v>
      </c>
      <c r="E31" s="205">
        <f t="shared" si="6"/>
        <v>0.16080438000000005</v>
      </c>
      <c r="F31">
        <v>0</v>
      </c>
      <c r="G31">
        <v>0</v>
      </c>
      <c r="H31">
        <f t="shared" si="9"/>
        <v>323.14999999999998</v>
      </c>
      <c r="I31">
        <v>0</v>
      </c>
      <c r="K31">
        <v>35152.300000000003</v>
      </c>
      <c r="L31">
        <f t="shared" si="7"/>
        <v>351.52300000000002</v>
      </c>
    </row>
    <row r="32" spans="1:20" x14ac:dyDescent="0.3">
      <c r="A32">
        <f t="shared" si="8"/>
        <v>0.25</v>
      </c>
      <c r="B32">
        <f t="shared" si="8"/>
        <v>0.75</v>
      </c>
      <c r="C32" s="205">
        <f t="shared" si="5"/>
        <v>0.210763275</v>
      </c>
      <c r="D32" s="205">
        <f t="shared" si="5"/>
        <v>0.63228982499999997</v>
      </c>
      <c r="E32" s="205">
        <f t="shared" si="6"/>
        <v>0.15694690000000003</v>
      </c>
      <c r="F32">
        <v>0</v>
      </c>
      <c r="G32">
        <v>0</v>
      </c>
      <c r="H32">
        <f t="shared" si="9"/>
        <v>323.14999999999998</v>
      </c>
      <c r="I32">
        <v>0</v>
      </c>
      <c r="K32">
        <v>34158.9</v>
      </c>
      <c r="L32">
        <f t="shared" si="7"/>
        <v>341.589</v>
      </c>
    </row>
    <row r="33" spans="1:12" x14ac:dyDescent="0.3">
      <c r="A33">
        <f t="shared" si="8"/>
        <v>0.3</v>
      </c>
      <c r="B33">
        <f t="shared" si="8"/>
        <v>0.7</v>
      </c>
      <c r="C33" s="205">
        <f t="shared" si="5"/>
        <v>0.25407317399999996</v>
      </c>
      <c r="D33" s="205">
        <f t="shared" si="5"/>
        <v>0.5928374059999999</v>
      </c>
      <c r="E33" s="205">
        <f t="shared" si="6"/>
        <v>0.15308942000000003</v>
      </c>
      <c r="F33">
        <v>0</v>
      </c>
      <c r="G33">
        <v>0</v>
      </c>
      <c r="H33">
        <f t="shared" si="9"/>
        <v>323.14999999999998</v>
      </c>
      <c r="I33">
        <v>0</v>
      </c>
      <c r="K33">
        <v>33073.199999999997</v>
      </c>
      <c r="L33">
        <f t="shared" si="7"/>
        <v>330.73199999999997</v>
      </c>
    </row>
    <row r="34" spans="1:12" x14ac:dyDescent="0.3">
      <c r="A34">
        <f t="shared" si="8"/>
        <v>0.35</v>
      </c>
      <c r="B34">
        <f t="shared" si="8"/>
        <v>0.65</v>
      </c>
      <c r="C34" s="205">
        <f t="shared" si="5"/>
        <v>0.29776882100000002</v>
      </c>
      <c r="D34" s="205">
        <f t="shared" si="5"/>
        <v>0.55299923900000003</v>
      </c>
      <c r="E34" s="205">
        <f t="shared" si="6"/>
        <v>0.14923194000000001</v>
      </c>
      <c r="F34">
        <v>0</v>
      </c>
      <c r="G34">
        <v>0</v>
      </c>
      <c r="H34">
        <f t="shared" si="9"/>
        <v>323.14999999999998</v>
      </c>
      <c r="I34">
        <v>0</v>
      </c>
      <c r="K34">
        <v>31878.7</v>
      </c>
      <c r="L34">
        <f t="shared" si="7"/>
        <v>318.78700000000003</v>
      </c>
    </row>
    <row r="35" spans="1:12" x14ac:dyDescent="0.3">
      <c r="A35">
        <f t="shared" si="8"/>
        <v>0.4</v>
      </c>
      <c r="B35">
        <f t="shared" si="8"/>
        <v>0.6</v>
      </c>
      <c r="C35" s="205">
        <f t="shared" si="5"/>
        <v>0.34185021600000004</v>
      </c>
      <c r="D35" s="205">
        <f t="shared" si="5"/>
        <v>0.51277532400000003</v>
      </c>
      <c r="E35" s="205">
        <f t="shared" si="6"/>
        <v>0.14537446000000001</v>
      </c>
      <c r="F35">
        <v>0</v>
      </c>
      <c r="G35">
        <v>0</v>
      </c>
      <c r="H35">
        <f t="shared" si="9"/>
        <v>323.14999999999998</v>
      </c>
      <c r="I35">
        <v>0</v>
      </c>
      <c r="K35">
        <v>30557.8</v>
      </c>
      <c r="L35">
        <f t="shared" si="7"/>
        <v>305.57799999999997</v>
      </c>
    </row>
    <row r="36" spans="1:12" x14ac:dyDescent="0.3">
      <c r="A36">
        <f t="shared" si="8"/>
        <v>0.45</v>
      </c>
      <c r="B36">
        <f t="shared" si="8"/>
        <v>0.55000000000000004</v>
      </c>
      <c r="C36" s="205">
        <f t="shared" si="5"/>
        <v>0.38631735900000003</v>
      </c>
      <c r="D36" s="205">
        <f t="shared" si="5"/>
        <v>0.47216566100000001</v>
      </c>
      <c r="E36" s="205">
        <f t="shared" si="6"/>
        <v>0.14151698000000004</v>
      </c>
      <c r="F36">
        <v>0</v>
      </c>
      <c r="G36">
        <v>0</v>
      </c>
      <c r="H36">
        <f t="shared" si="9"/>
        <v>323.14999999999998</v>
      </c>
      <c r="I36">
        <v>0</v>
      </c>
      <c r="K36">
        <v>29092.3</v>
      </c>
      <c r="L36">
        <f t="shared" si="7"/>
        <v>290.923</v>
      </c>
    </row>
    <row r="37" spans="1:12" x14ac:dyDescent="0.3">
      <c r="A37">
        <f t="shared" si="8"/>
        <v>0.5</v>
      </c>
      <c r="B37">
        <f t="shared" si="8"/>
        <v>0.5</v>
      </c>
      <c r="C37" s="205">
        <f t="shared" si="5"/>
        <v>0.43117024999999998</v>
      </c>
      <c r="D37" s="205">
        <f t="shared" si="5"/>
        <v>0.43117024999999998</v>
      </c>
      <c r="E37" s="205">
        <f t="shared" si="6"/>
        <v>0.13765950000000002</v>
      </c>
      <c r="F37">
        <v>0</v>
      </c>
      <c r="G37">
        <v>0</v>
      </c>
      <c r="H37">
        <f t="shared" si="9"/>
        <v>323.14999999999998</v>
      </c>
      <c r="I37">
        <v>0</v>
      </c>
      <c r="K37">
        <v>27465.5</v>
      </c>
      <c r="L37">
        <f t="shared" si="7"/>
        <v>274.65499999999997</v>
      </c>
    </row>
    <row r="38" spans="1:12" x14ac:dyDescent="0.3">
      <c r="A38">
        <f t="shared" si="8"/>
        <v>0.55000000000000004</v>
      </c>
      <c r="B38">
        <f t="shared" si="8"/>
        <v>0.44999999999999996</v>
      </c>
      <c r="C38" s="205">
        <f t="shared" si="5"/>
        <v>0.476408889</v>
      </c>
      <c r="D38" s="205">
        <f t="shared" si="5"/>
        <v>0.38978909099999992</v>
      </c>
      <c r="E38" s="205">
        <f t="shared" si="6"/>
        <v>0.13380202000000002</v>
      </c>
      <c r="F38">
        <v>0</v>
      </c>
      <c r="G38">
        <v>0</v>
      </c>
      <c r="H38">
        <f t="shared" si="9"/>
        <v>323.14999999999998</v>
      </c>
      <c r="I38">
        <v>0</v>
      </c>
      <c r="K38">
        <v>25664.6</v>
      </c>
      <c r="L38">
        <f t="shared" si="7"/>
        <v>256.64599999999996</v>
      </c>
    </row>
    <row r="39" spans="1:12" x14ac:dyDescent="0.3">
      <c r="A39">
        <f t="shared" si="8"/>
        <v>0.6</v>
      </c>
      <c r="B39">
        <f t="shared" si="8"/>
        <v>0.4</v>
      </c>
      <c r="C39" s="205">
        <f t="shared" si="5"/>
        <v>0.52203327599999994</v>
      </c>
      <c r="D39" s="205">
        <f t="shared" si="5"/>
        <v>0.34802218400000001</v>
      </c>
      <c r="E39" s="205">
        <f t="shared" si="6"/>
        <v>0.12994454</v>
      </c>
      <c r="F39">
        <v>0</v>
      </c>
      <c r="G39">
        <v>0</v>
      </c>
      <c r="H39">
        <f t="shared" si="9"/>
        <v>323.14999999999998</v>
      </c>
      <c r="I39">
        <v>0</v>
      </c>
      <c r="K39">
        <v>23687.200000000001</v>
      </c>
      <c r="L39">
        <f t="shared" si="7"/>
        <v>236.87200000000001</v>
      </c>
    </row>
    <row r="40" spans="1:12" x14ac:dyDescent="0.3">
      <c r="A40">
        <f t="shared" si="8"/>
        <v>0.65</v>
      </c>
      <c r="B40">
        <f t="shared" si="8"/>
        <v>0.35</v>
      </c>
      <c r="C40" s="205">
        <f t="shared" si="5"/>
        <v>0.568043411</v>
      </c>
      <c r="D40" s="205">
        <f t="shared" si="5"/>
        <v>0.30586952899999997</v>
      </c>
      <c r="E40" s="205">
        <f t="shared" si="6"/>
        <v>0.12608706000000003</v>
      </c>
      <c r="F40">
        <v>0</v>
      </c>
      <c r="G40">
        <v>0</v>
      </c>
      <c r="H40">
        <f t="shared" si="9"/>
        <v>323.14999999999998</v>
      </c>
      <c r="I40">
        <v>0</v>
      </c>
      <c r="K40">
        <v>21548.5</v>
      </c>
      <c r="L40">
        <f t="shared" si="7"/>
        <v>215.48500000000001</v>
      </c>
    </row>
    <row r="41" spans="1:12" x14ac:dyDescent="0.3">
      <c r="A41">
        <f t="shared" si="8"/>
        <v>0.7</v>
      </c>
      <c r="B41">
        <f t="shared" si="8"/>
        <v>0.30000000000000004</v>
      </c>
      <c r="C41" s="205">
        <f t="shared" si="5"/>
        <v>0.61443929399999997</v>
      </c>
      <c r="D41" s="205">
        <f t="shared" si="5"/>
        <v>0.26333112600000008</v>
      </c>
      <c r="E41" s="205">
        <f t="shared" si="6"/>
        <v>0.12222958</v>
      </c>
      <c r="F41">
        <v>0</v>
      </c>
      <c r="G41">
        <v>0</v>
      </c>
      <c r="H41">
        <f t="shared" si="9"/>
        <v>323.14999999999998</v>
      </c>
      <c r="I41">
        <v>0</v>
      </c>
      <c r="K41">
        <v>19294.599999999999</v>
      </c>
      <c r="L41">
        <f t="shared" si="7"/>
        <v>192.946</v>
      </c>
    </row>
    <row r="42" spans="1:12" x14ac:dyDescent="0.3">
      <c r="A42">
        <f t="shared" si="8"/>
        <v>0.75</v>
      </c>
      <c r="B42">
        <f t="shared" si="8"/>
        <v>0.25</v>
      </c>
      <c r="C42" s="205">
        <f t="shared" si="5"/>
        <v>0.66122092500000007</v>
      </c>
      <c r="D42" s="205">
        <f t="shared" si="5"/>
        <v>0.220406975</v>
      </c>
      <c r="E42" s="205">
        <f t="shared" si="6"/>
        <v>0.11837210000000001</v>
      </c>
      <c r="F42">
        <v>0</v>
      </c>
      <c r="G42">
        <v>0</v>
      </c>
      <c r="H42">
        <f t="shared" si="9"/>
        <v>323.14999999999998</v>
      </c>
      <c r="I42">
        <v>0</v>
      </c>
      <c r="K42">
        <v>17017</v>
      </c>
      <c r="L42">
        <f t="shared" si="7"/>
        <v>170.17</v>
      </c>
    </row>
    <row r="43" spans="1:12" x14ac:dyDescent="0.3">
      <c r="A43">
        <f t="shared" si="8"/>
        <v>0.8</v>
      </c>
      <c r="B43">
        <f t="shared" si="8"/>
        <v>0.19999999999999996</v>
      </c>
      <c r="C43" s="205">
        <f t="shared" ref="C43:D47" si="10">(1-$E43)*A43</f>
        <v>0.70838830400000008</v>
      </c>
      <c r="D43" s="205">
        <f t="shared" si="10"/>
        <v>0.17709707599999996</v>
      </c>
      <c r="E43" s="205">
        <f t="shared" si="6"/>
        <v>0.11451462000000001</v>
      </c>
      <c r="F43">
        <v>0</v>
      </c>
      <c r="G43">
        <v>0</v>
      </c>
      <c r="H43">
        <f t="shared" si="9"/>
        <v>323.14999999999998</v>
      </c>
      <c r="I43">
        <v>0</v>
      </c>
      <c r="K43">
        <v>14865.6</v>
      </c>
      <c r="L43">
        <f t="shared" si="7"/>
        <v>148.65600000000001</v>
      </c>
    </row>
    <row r="44" spans="1:12" x14ac:dyDescent="0.3">
      <c r="A44">
        <f t="shared" ref="A44:B47" si="11">A19</f>
        <v>0.85</v>
      </c>
      <c r="B44">
        <f t="shared" si="11"/>
        <v>0.15000000000000002</v>
      </c>
      <c r="C44" s="205">
        <f t="shared" si="10"/>
        <v>0.755941431</v>
      </c>
      <c r="D44" s="205">
        <f t="shared" si="10"/>
        <v>0.13340142900000002</v>
      </c>
      <c r="E44" s="205">
        <f t="shared" si="6"/>
        <v>0.11065714</v>
      </c>
      <c r="F44">
        <v>0</v>
      </c>
      <c r="G44">
        <v>0</v>
      </c>
      <c r="H44">
        <f t="shared" si="9"/>
        <v>323.14999999999998</v>
      </c>
      <c r="I44">
        <v>0</v>
      </c>
      <c r="K44">
        <v>13044.9</v>
      </c>
      <c r="L44">
        <f t="shared" si="7"/>
        <v>130.44899999999998</v>
      </c>
    </row>
    <row r="45" spans="1:12" x14ac:dyDescent="0.3">
      <c r="A45">
        <f t="shared" si="11"/>
        <v>0.9</v>
      </c>
      <c r="B45">
        <f t="shared" si="11"/>
        <v>9.9999999999999978E-2</v>
      </c>
      <c r="C45" s="205">
        <f t="shared" si="10"/>
        <v>0.80388030600000004</v>
      </c>
      <c r="D45" s="205">
        <f t="shared" si="10"/>
        <v>8.9320033999999979E-2</v>
      </c>
      <c r="E45" s="205">
        <f t="shared" si="6"/>
        <v>0.10679966</v>
      </c>
      <c r="F45">
        <v>0</v>
      </c>
      <c r="G45">
        <v>0</v>
      </c>
      <c r="H45">
        <f t="shared" si="9"/>
        <v>323.14999999999998</v>
      </c>
      <c r="I45">
        <v>0</v>
      </c>
      <c r="K45">
        <v>11780.7</v>
      </c>
      <c r="L45">
        <f t="shared" si="7"/>
        <v>117.807</v>
      </c>
    </row>
    <row r="46" spans="1:12" x14ac:dyDescent="0.3">
      <c r="A46">
        <f t="shared" si="11"/>
        <v>0.95</v>
      </c>
      <c r="B46">
        <f t="shared" si="11"/>
        <v>5.0000000000000044E-2</v>
      </c>
      <c r="C46" s="205">
        <f t="shared" si="10"/>
        <v>0.852204929</v>
      </c>
      <c r="D46" s="205">
        <f t="shared" si="10"/>
        <v>4.4852891000000041E-2</v>
      </c>
      <c r="E46" s="205">
        <f t="shared" si="6"/>
        <v>0.10294218000000001</v>
      </c>
      <c r="F46">
        <v>0</v>
      </c>
      <c r="G46">
        <v>0</v>
      </c>
      <c r="H46">
        <f t="shared" si="9"/>
        <v>323.14999999999998</v>
      </c>
      <c r="I46">
        <v>0</v>
      </c>
      <c r="K46">
        <v>11199.7</v>
      </c>
      <c r="L46">
        <f t="shared" si="7"/>
        <v>111.99700000000001</v>
      </c>
    </row>
    <row r="47" spans="1:12" x14ac:dyDescent="0.3">
      <c r="A47">
        <f t="shared" si="11"/>
        <v>1</v>
      </c>
      <c r="B47">
        <f t="shared" si="11"/>
        <v>0</v>
      </c>
      <c r="C47" s="205">
        <f t="shared" si="10"/>
        <v>0.90091529999999997</v>
      </c>
      <c r="D47" s="205">
        <f t="shared" si="10"/>
        <v>0</v>
      </c>
      <c r="E47" s="205">
        <f t="shared" si="6"/>
        <v>9.9084700000000012E-2</v>
      </c>
      <c r="F47">
        <v>0</v>
      </c>
      <c r="G47">
        <v>0</v>
      </c>
      <c r="H47">
        <f t="shared" si="9"/>
        <v>323.14999999999998</v>
      </c>
      <c r="I47">
        <v>0</v>
      </c>
      <c r="K47">
        <v>8931.58</v>
      </c>
      <c r="L47">
        <f t="shared" si="7"/>
        <v>89.315799999999996</v>
      </c>
    </row>
    <row r="49" spans="1:12" x14ac:dyDescent="0.3">
      <c r="D49" s="47" t="s">
        <v>68</v>
      </c>
    </row>
    <row r="50" spans="1:12" x14ac:dyDescent="0.3">
      <c r="A50" s="37" t="s">
        <v>51</v>
      </c>
      <c r="B50" s="37" t="s">
        <v>52</v>
      </c>
      <c r="C50" s="37" t="s">
        <v>42</v>
      </c>
      <c r="D50" s="37" t="s">
        <v>41</v>
      </c>
      <c r="E50" s="37"/>
      <c r="F50" s="37"/>
      <c r="G50" s="37"/>
      <c r="H50" t="s">
        <v>59</v>
      </c>
      <c r="I50" t="s">
        <v>60</v>
      </c>
      <c r="J50" t="s">
        <v>61</v>
      </c>
      <c r="L50" t="s">
        <v>65</v>
      </c>
    </row>
    <row r="51" spans="1:12" x14ac:dyDescent="0.3">
      <c r="A51">
        <f t="shared" ref="A51:A66" si="12">1-B51</f>
        <v>1</v>
      </c>
      <c r="B51">
        <v>0</v>
      </c>
      <c r="C51">
        <f>A51</f>
        <v>1</v>
      </c>
      <c r="D51">
        <f>B51</f>
        <v>0</v>
      </c>
      <c r="E51">
        <v>323.14999999999998</v>
      </c>
      <c r="F51">
        <v>0</v>
      </c>
      <c r="G51">
        <v>12400</v>
      </c>
      <c r="H51">
        <v>12357.9</v>
      </c>
      <c r="I51">
        <f>H51/100</f>
        <v>123.57899999999999</v>
      </c>
      <c r="J51">
        <v>12474.3</v>
      </c>
      <c r="K51">
        <f>J51/100</f>
        <v>124.74299999999999</v>
      </c>
      <c r="L51" s="201">
        <f>(H51-$G51)/$G51</f>
        <v>-3.39516129032261E-3</v>
      </c>
    </row>
    <row r="52" spans="1:12" x14ac:dyDescent="0.3">
      <c r="A52">
        <f t="shared" si="12"/>
        <v>0.753</v>
      </c>
      <c r="B52">
        <v>0.247</v>
      </c>
      <c r="C52">
        <f t="shared" ref="C52:D66" si="13">A52</f>
        <v>0.753</v>
      </c>
      <c r="D52">
        <f t="shared" si="13"/>
        <v>0.247</v>
      </c>
      <c r="E52">
        <f>E51</f>
        <v>323.14999999999998</v>
      </c>
      <c r="F52">
        <v>0</v>
      </c>
      <c r="G52">
        <v>29119</v>
      </c>
      <c r="H52">
        <v>28121.200000000001</v>
      </c>
      <c r="I52">
        <f t="shared" ref="I52:I66" si="14">H52/100</f>
        <v>281.21199999999999</v>
      </c>
      <c r="J52">
        <v>29230.3</v>
      </c>
      <c r="K52">
        <f t="shared" ref="K52:K66" si="15">J52/100</f>
        <v>292.303</v>
      </c>
      <c r="L52" s="201">
        <f t="shared" ref="L52:L66" si="16">(H52-$G52)/$G52</f>
        <v>-3.4266286616985449E-2</v>
      </c>
    </row>
    <row r="53" spans="1:12" x14ac:dyDescent="0.3">
      <c r="A53">
        <f t="shared" si="12"/>
        <v>0.71579999999999999</v>
      </c>
      <c r="B53">
        <v>0.28420000000000001</v>
      </c>
      <c r="C53">
        <f t="shared" si="13"/>
        <v>0.71579999999999999</v>
      </c>
      <c r="D53">
        <f t="shared" si="13"/>
        <v>0.28420000000000001</v>
      </c>
      <c r="E53">
        <f t="shared" ref="E53:E61" si="17">E52</f>
        <v>323.14999999999998</v>
      </c>
      <c r="F53">
        <v>0</v>
      </c>
      <c r="G53">
        <v>30620.2</v>
      </c>
      <c r="H53">
        <v>29766.9</v>
      </c>
      <c r="I53">
        <f t="shared" si="14"/>
        <v>297.66900000000004</v>
      </c>
      <c r="J53">
        <v>31040.3</v>
      </c>
      <c r="K53">
        <f t="shared" si="15"/>
        <v>310.40300000000002</v>
      </c>
      <c r="L53" s="201">
        <f t="shared" si="16"/>
        <v>-2.7867224903821635E-2</v>
      </c>
    </row>
    <row r="54" spans="1:12" x14ac:dyDescent="0.3">
      <c r="A54">
        <f t="shared" si="12"/>
        <v>0.70599999999999996</v>
      </c>
      <c r="B54">
        <v>0.29399999999999998</v>
      </c>
      <c r="C54">
        <f t="shared" si="13"/>
        <v>0.70599999999999996</v>
      </c>
      <c r="D54">
        <f t="shared" si="13"/>
        <v>0.29399999999999998</v>
      </c>
      <c r="E54">
        <f t="shared" si="17"/>
        <v>323.14999999999998</v>
      </c>
      <c r="F54">
        <v>0</v>
      </c>
      <c r="G54">
        <v>31134.799999999999</v>
      </c>
      <c r="H54">
        <v>30183.200000000001</v>
      </c>
      <c r="I54">
        <f t="shared" si="14"/>
        <v>301.83199999999999</v>
      </c>
      <c r="J54">
        <v>31500.1</v>
      </c>
      <c r="K54">
        <f t="shared" si="15"/>
        <v>315.00099999999998</v>
      </c>
      <c r="L54" s="201">
        <f t="shared" si="16"/>
        <v>-3.0563870652774341E-2</v>
      </c>
    </row>
    <row r="55" spans="1:12" x14ac:dyDescent="0.3">
      <c r="A55">
        <f t="shared" si="12"/>
        <v>0.66620000000000001</v>
      </c>
      <c r="B55">
        <v>0.33379999999999999</v>
      </c>
      <c r="C55">
        <f t="shared" si="13"/>
        <v>0.66620000000000001</v>
      </c>
      <c r="D55">
        <f t="shared" si="13"/>
        <v>0.33379999999999999</v>
      </c>
      <c r="E55">
        <f t="shared" si="17"/>
        <v>323.14999999999998</v>
      </c>
      <c r="F55">
        <v>0</v>
      </c>
      <c r="G55">
        <v>32790.6</v>
      </c>
      <c r="H55">
        <v>31812.2</v>
      </c>
      <c r="I55">
        <f t="shared" si="14"/>
        <v>318.12200000000001</v>
      </c>
      <c r="J55">
        <v>33306.699999999997</v>
      </c>
      <c r="K55">
        <f t="shared" si="15"/>
        <v>333.06699999999995</v>
      </c>
      <c r="L55" s="201">
        <f t="shared" si="16"/>
        <v>-2.9837819375064741E-2</v>
      </c>
    </row>
    <row r="56" spans="1:12" x14ac:dyDescent="0.3">
      <c r="A56">
        <f t="shared" si="12"/>
        <v>0.59719999999999995</v>
      </c>
      <c r="B56">
        <v>0.40279999999999999</v>
      </c>
      <c r="C56">
        <f t="shared" si="13"/>
        <v>0.59719999999999995</v>
      </c>
      <c r="D56">
        <f t="shared" si="13"/>
        <v>0.40279999999999999</v>
      </c>
      <c r="E56">
        <f t="shared" si="17"/>
        <v>323.14999999999998</v>
      </c>
      <c r="F56">
        <v>0</v>
      </c>
      <c r="G56">
        <v>35321.1</v>
      </c>
      <c r="H56">
        <v>34451.300000000003</v>
      </c>
      <c r="I56">
        <f t="shared" si="14"/>
        <v>344.51300000000003</v>
      </c>
      <c r="J56">
        <v>36259.4</v>
      </c>
      <c r="K56">
        <f t="shared" si="15"/>
        <v>362.59399999999999</v>
      </c>
      <c r="L56" s="201">
        <f t="shared" si="16"/>
        <v>-2.4625507133129932E-2</v>
      </c>
    </row>
    <row r="57" spans="1:12" x14ac:dyDescent="0.3">
      <c r="A57">
        <f t="shared" si="12"/>
        <v>0.56840000000000002</v>
      </c>
      <c r="B57">
        <v>0.43159999999999998</v>
      </c>
      <c r="C57">
        <f t="shared" si="13"/>
        <v>0.56840000000000002</v>
      </c>
      <c r="D57">
        <f t="shared" si="13"/>
        <v>0.43159999999999998</v>
      </c>
      <c r="E57">
        <f t="shared" si="17"/>
        <v>323.14999999999998</v>
      </c>
      <c r="F57">
        <v>0</v>
      </c>
      <c r="G57">
        <v>36275.699999999997</v>
      </c>
      <c r="H57">
        <v>35501.800000000003</v>
      </c>
      <c r="I57">
        <f t="shared" si="14"/>
        <v>355.01800000000003</v>
      </c>
      <c r="J57">
        <v>37443.9</v>
      </c>
      <c r="K57">
        <f t="shared" si="15"/>
        <v>374.43900000000002</v>
      </c>
      <c r="L57" s="201">
        <f t="shared" si="16"/>
        <v>-2.1333840559933901E-2</v>
      </c>
    </row>
    <row r="58" spans="1:12" x14ac:dyDescent="0.3">
      <c r="A58">
        <f t="shared" si="12"/>
        <v>0.51279999999999992</v>
      </c>
      <c r="B58">
        <v>0.48720000000000002</v>
      </c>
      <c r="C58">
        <f t="shared" si="13"/>
        <v>0.51279999999999992</v>
      </c>
      <c r="D58">
        <f t="shared" si="13"/>
        <v>0.48720000000000002</v>
      </c>
      <c r="E58">
        <f t="shared" si="17"/>
        <v>323.14999999999998</v>
      </c>
      <c r="F58">
        <v>0</v>
      </c>
      <c r="G58">
        <v>38084.9</v>
      </c>
      <c r="H58">
        <v>37472.300000000003</v>
      </c>
      <c r="I58">
        <f t="shared" si="14"/>
        <v>374.72300000000001</v>
      </c>
      <c r="J58">
        <v>39680</v>
      </c>
      <c r="K58">
        <f t="shared" si="15"/>
        <v>396.8</v>
      </c>
      <c r="L58" s="201">
        <f t="shared" si="16"/>
        <v>-1.6085115098109712E-2</v>
      </c>
    </row>
    <row r="59" spans="1:12" x14ac:dyDescent="0.3">
      <c r="A59">
        <f t="shared" si="12"/>
        <v>0.46860000000000002</v>
      </c>
      <c r="B59">
        <v>0.53139999999999998</v>
      </c>
      <c r="C59">
        <f t="shared" si="13"/>
        <v>0.46860000000000002</v>
      </c>
      <c r="D59">
        <f t="shared" si="13"/>
        <v>0.53139999999999998</v>
      </c>
      <c r="E59">
        <f t="shared" si="17"/>
        <v>323.14999999999998</v>
      </c>
      <c r="F59">
        <v>0</v>
      </c>
      <c r="G59">
        <v>39340.800000000003</v>
      </c>
      <c r="H59">
        <v>39001.800000000003</v>
      </c>
      <c r="I59">
        <f t="shared" si="14"/>
        <v>390.01800000000003</v>
      </c>
      <c r="J59">
        <v>41428.9</v>
      </c>
      <c r="K59">
        <f t="shared" si="15"/>
        <v>414.28899999999999</v>
      </c>
      <c r="L59" s="201">
        <f t="shared" si="16"/>
        <v>-8.6170082967301116E-3</v>
      </c>
    </row>
    <row r="60" spans="1:12" x14ac:dyDescent="0.3">
      <c r="A60">
        <f t="shared" si="12"/>
        <v>0.44869999999999999</v>
      </c>
      <c r="B60">
        <v>0.55130000000000001</v>
      </c>
      <c r="C60">
        <f t="shared" si="13"/>
        <v>0.44869999999999999</v>
      </c>
      <c r="D60">
        <f t="shared" si="13"/>
        <v>0.55130000000000001</v>
      </c>
      <c r="E60">
        <f t="shared" si="17"/>
        <v>323.14999999999998</v>
      </c>
      <c r="F60">
        <v>0</v>
      </c>
      <c r="G60">
        <v>40159.4</v>
      </c>
      <c r="H60">
        <v>39683.699999999997</v>
      </c>
      <c r="I60">
        <f t="shared" si="14"/>
        <v>396.83699999999999</v>
      </c>
      <c r="J60">
        <v>42212.3</v>
      </c>
      <c r="K60">
        <f t="shared" si="15"/>
        <v>422.12300000000005</v>
      </c>
      <c r="L60" s="201">
        <f t="shared" si="16"/>
        <v>-1.1845296493473616E-2</v>
      </c>
    </row>
    <row r="61" spans="1:12" x14ac:dyDescent="0.3">
      <c r="A61">
        <f t="shared" si="12"/>
        <v>0.43120000000000003</v>
      </c>
      <c r="B61">
        <v>0.56879999999999997</v>
      </c>
      <c r="C61">
        <f t="shared" si="13"/>
        <v>0.43120000000000003</v>
      </c>
      <c r="D61">
        <f t="shared" si="13"/>
        <v>0.56879999999999997</v>
      </c>
      <c r="E61">
        <f t="shared" si="17"/>
        <v>323.14999999999998</v>
      </c>
      <c r="F61">
        <v>0</v>
      </c>
      <c r="G61">
        <v>40612.699999999997</v>
      </c>
      <c r="H61">
        <v>40281</v>
      </c>
      <c r="I61">
        <f t="shared" si="14"/>
        <v>402.81</v>
      </c>
      <c r="J61">
        <v>42900.5</v>
      </c>
      <c r="K61">
        <f t="shared" si="15"/>
        <v>429.005</v>
      </c>
      <c r="L61" s="201">
        <f t="shared" si="16"/>
        <v>-8.1673959131010037E-3</v>
      </c>
    </row>
    <row r="62" spans="1:12" x14ac:dyDescent="0.3">
      <c r="A62">
        <f t="shared" si="12"/>
        <v>0.38549999999999995</v>
      </c>
      <c r="B62">
        <v>0.61450000000000005</v>
      </c>
      <c r="C62">
        <f t="shared" si="13"/>
        <v>0.38549999999999995</v>
      </c>
      <c r="D62">
        <f t="shared" si="13"/>
        <v>0.61450000000000005</v>
      </c>
      <c r="E62">
        <v>323.14999999999998</v>
      </c>
      <c r="F62">
        <v>0</v>
      </c>
      <c r="G62">
        <v>42048.6</v>
      </c>
      <c r="H62">
        <v>41835.1</v>
      </c>
      <c r="I62">
        <f t="shared" si="14"/>
        <v>418.351</v>
      </c>
      <c r="J62">
        <v>44699.8</v>
      </c>
      <c r="K62">
        <f t="shared" si="15"/>
        <v>446.99800000000005</v>
      </c>
      <c r="L62" s="201">
        <f t="shared" si="16"/>
        <v>-5.0774579890888166E-3</v>
      </c>
    </row>
    <row r="63" spans="1:12" x14ac:dyDescent="0.3">
      <c r="A63">
        <f t="shared" si="12"/>
        <v>0.30110000000000003</v>
      </c>
      <c r="B63">
        <v>0.69889999999999997</v>
      </c>
      <c r="C63">
        <f t="shared" si="13"/>
        <v>0.30110000000000003</v>
      </c>
      <c r="D63">
        <f t="shared" si="13"/>
        <v>0.69889999999999997</v>
      </c>
      <c r="E63">
        <v>323.14999999999998</v>
      </c>
      <c r="F63">
        <v>0</v>
      </c>
      <c r="G63">
        <v>44916.3</v>
      </c>
      <c r="H63">
        <v>44709.8</v>
      </c>
      <c r="I63">
        <f t="shared" si="14"/>
        <v>447.09800000000001</v>
      </c>
      <c r="J63">
        <v>48061.3</v>
      </c>
      <c r="K63">
        <f t="shared" si="15"/>
        <v>480.61300000000006</v>
      </c>
      <c r="L63" s="201">
        <f t="shared" si="16"/>
        <v>-4.5974401275260873E-3</v>
      </c>
    </row>
    <row r="64" spans="1:12" x14ac:dyDescent="0.3">
      <c r="A64">
        <f t="shared" si="12"/>
        <v>0.27100000000000002</v>
      </c>
      <c r="B64">
        <v>0.72899999999999998</v>
      </c>
      <c r="C64">
        <f t="shared" si="13"/>
        <v>0.27100000000000002</v>
      </c>
      <c r="D64">
        <f t="shared" si="13"/>
        <v>0.72899999999999998</v>
      </c>
      <c r="E64">
        <f>E63</f>
        <v>323.14999999999998</v>
      </c>
      <c r="F64">
        <v>0</v>
      </c>
      <c r="G64">
        <v>45942.9</v>
      </c>
      <c r="H64">
        <v>45743.6</v>
      </c>
      <c r="I64">
        <f t="shared" si="14"/>
        <v>457.43599999999998</v>
      </c>
      <c r="J64">
        <v>49281.1</v>
      </c>
      <c r="K64">
        <f t="shared" si="15"/>
        <v>492.81099999999998</v>
      </c>
      <c r="L64" s="201">
        <f t="shared" si="16"/>
        <v>-4.3379934658021781E-3</v>
      </c>
    </row>
    <row r="65" spans="1:20" x14ac:dyDescent="0.3">
      <c r="A65">
        <f t="shared" si="12"/>
        <v>0.22699999999999998</v>
      </c>
      <c r="B65">
        <v>0.77300000000000002</v>
      </c>
      <c r="C65">
        <f t="shared" si="13"/>
        <v>0.22699999999999998</v>
      </c>
      <c r="D65">
        <f t="shared" si="13"/>
        <v>0.77300000000000002</v>
      </c>
      <c r="E65">
        <f t="shared" ref="E65:E66" si="18">E64</f>
        <v>323.14999999999998</v>
      </c>
      <c r="F65">
        <v>0</v>
      </c>
      <c r="G65">
        <v>47333.4</v>
      </c>
      <c r="H65">
        <v>47268.5</v>
      </c>
      <c r="I65">
        <f t="shared" si="14"/>
        <v>472.685</v>
      </c>
      <c r="J65">
        <v>51091</v>
      </c>
      <c r="K65">
        <f t="shared" si="15"/>
        <v>510.91</v>
      </c>
      <c r="L65" s="201">
        <f t="shared" si="16"/>
        <v>-1.3711248294016795E-3</v>
      </c>
    </row>
    <row r="66" spans="1:20" x14ac:dyDescent="0.3">
      <c r="A66">
        <f t="shared" si="12"/>
        <v>0</v>
      </c>
      <c r="B66">
        <v>1</v>
      </c>
      <c r="C66">
        <f t="shared" si="13"/>
        <v>0</v>
      </c>
      <c r="D66">
        <f t="shared" si="13"/>
        <v>1</v>
      </c>
      <c r="E66">
        <f t="shared" si="18"/>
        <v>323.14999999999998</v>
      </c>
      <c r="F66">
        <v>0</v>
      </c>
      <c r="G66">
        <v>55500</v>
      </c>
      <c r="H66">
        <v>55526.9</v>
      </c>
      <c r="I66">
        <f t="shared" si="14"/>
        <v>555.26900000000001</v>
      </c>
      <c r="J66">
        <v>55526.9</v>
      </c>
      <c r="K66">
        <f t="shared" si="15"/>
        <v>555.26900000000001</v>
      </c>
      <c r="L66" s="201">
        <f t="shared" si="16"/>
        <v>4.8468468468471093E-4</v>
      </c>
    </row>
    <row r="69" spans="1:20" x14ac:dyDescent="0.3">
      <c r="D69" s="47" t="s">
        <v>58</v>
      </c>
    </row>
    <row r="70" spans="1:20" x14ac:dyDescent="0.3">
      <c r="A70" s="37" t="s">
        <v>51</v>
      </c>
      <c r="B70" s="37" t="s">
        <v>52</v>
      </c>
      <c r="C70" s="37" t="s">
        <v>42</v>
      </c>
      <c r="D70" s="37" t="s">
        <v>41</v>
      </c>
      <c r="E70" s="37" t="s">
        <v>4</v>
      </c>
      <c r="F70" s="37" t="s">
        <v>26</v>
      </c>
      <c r="G70" s="37" t="s">
        <v>27</v>
      </c>
      <c r="H70" s="37" t="s">
        <v>25</v>
      </c>
      <c r="K70" s="37" t="s">
        <v>54</v>
      </c>
      <c r="L70" s="37" t="s">
        <v>55</v>
      </c>
      <c r="N70" s="37" t="s">
        <v>124</v>
      </c>
      <c r="O70" s="37" t="s">
        <v>125</v>
      </c>
      <c r="P70" s="37"/>
      <c r="Q70" s="37"/>
      <c r="R70" s="37"/>
      <c r="S70" s="37"/>
      <c r="T70" s="37"/>
    </row>
    <row r="71" spans="1:20" x14ac:dyDescent="0.3">
      <c r="A71">
        <v>0</v>
      </c>
      <c r="B71">
        <f>1-A71</f>
        <v>1</v>
      </c>
      <c r="C71">
        <f>(1-$E71)*A71</f>
        <v>0</v>
      </c>
      <c r="D71">
        <f>(1-$E71)*B71</f>
        <v>0.91</v>
      </c>
      <c r="E71">
        <v>0.09</v>
      </c>
      <c r="F71">
        <f>0</f>
        <v>0</v>
      </c>
      <c r="G71">
        <v>0</v>
      </c>
      <c r="H71">
        <v>0</v>
      </c>
      <c r="I71">
        <v>323.14999999999998</v>
      </c>
      <c r="J71">
        <v>0</v>
      </c>
      <c r="K71" s="225">
        <v>42849.5</v>
      </c>
      <c r="L71">
        <f>K71/100</f>
        <v>428.495</v>
      </c>
      <c r="N71" s="225">
        <v>42849.5</v>
      </c>
      <c r="O71" s="225">
        <v>40714.6</v>
      </c>
    </row>
    <row r="72" spans="1:20" x14ac:dyDescent="0.3">
      <c r="A72">
        <v>0.05</v>
      </c>
      <c r="B72">
        <f>1-A72</f>
        <v>0.95</v>
      </c>
      <c r="C72">
        <f>(1-$E72)*A72</f>
        <v>4.5500000000000006E-2</v>
      </c>
      <c r="D72">
        <f>(1-$E72)*B72</f>
        <v>0.86449999999999994</v>
      </c>
      <c r="E72">
        <v>0.09</v>
      </c>
      <c r="F72">
        <f>0</f>
        <v>0</v>
      </c>
      <c r="G72">
        <f>0</f>
        <v>0</v>
      </c>
      <c r="H72">
        <f>0</f>
        <v>0</v>
      </c>
      <c r="I72">
        <f>I71</f>
        <v>323.14999999999998</v>
      </c>
      <c r="J72">
        <v>0</v>
      </c>
      <c r="K72" s="225">
        <v>42468.7</v>
      </c>
      <c r="L72">
        <f>K72/100</f>
        <v>424.68699999999995</v>
      </c>
      <c r="N72" s="225">
        <v>42468.7</v>
      </c>
      <c r="O72" s="225">
        <v>39707.300000000003</v>
      </c>
    </row>
    <row r="73" spans="1:20" x14ac:dyDescent="0.3">
      <c r="A73">
        <v>0.1</v>
      </c>
      <c r="B73">
        <f t="shared" ref="B73:B91" si="19">1-A73</f>
        <v>0.9</v>
      </c>
      <c r="C73">
        <f t="shared" ref="C73:C91" si="20">(1-$E73)*A73</f>
        <v>9.1000000000000011E-2</v>
      </c>
      <c r="D73">
        <f t="shared" ref="D73:D91" si="21">(1-$E73)*B73</f>
        <v>0.81900000000000006</v>
      </c>
      <c r="E73">
        <v>0.09</v>
      </c>
      <c r="F73">
        <f>0</f>
        <v>0</v>
      </c>
      <c r="G73">
        <f>0</f>
        <v>0</v>
      </c>
      <c r="H73">
        <f>0</f>
        <v>0</v>
      </c>
      <c r="I73">
        <f t="shared" ref="I73:I91" si="22">I72</f>
        <v>323.14999999999998</v>
      </c>
      <c r="J73">
        <v>0</v>
      </c>
      <c r="K73" s="225">
        <v>41968.7</v>
      </c>
      <c r="L73">
        <f t="shared" ref="L73:L91" si="23">K73/100</f>
        <v>419.68699999999995</v>
      </c>
      <c r="N73" s="225">
        <v>41968.7</v>
      </c>
      <c r="O73" s="225">
        <v>38617.5</v>
      </c>
    </row>
    <row r="74" spans="1:20" x14ac:dyDescent="0.3">
      <c r="A74">
        <v>0.15</v>
      </c>
      <c r="B74">
        <f t="shared" si="19"/>
        <v>0.85</v>
      </c>
      <c r="C74">
        <f t="shared" si="20"/>
        <v>0.13650000000000001</v>
      </c>
      <c r="D74">
        <f t="shared" si="21"/>
        <v>0.77349999999999997</v>
      </c>
      <c r="E74">
        <v>0.09</v>
      </c>
      <c r="F74">
        <f>0</f>
        <v>0</v>
      </c>
      <c r="G74">
        <f>0</f>
        <v>0</v>
      </c>
      <c r="H74">
        <f>0</f>
        <v>0</v>
      </c>
      <c r="I74">
        <f t="shared" si="22"/>
        <v>323.14999999999998</v>
      </c>
      <c r="J74">
        <v>0</v>
      </c>
      <c r="K74" s="225">
        <v>41329.800000000003</v>
      </c>
      <c r="L74">
        <f t="shared" si="23"/>
        <v>413.298</v>
      </c>
      <c r="N74" s="225">
        <v>41329.800000000003</v>
      </c>
      <c r="O74" s="225">
        <v>37439.699999999997</v>
      </c>
    </row>
    <row r="75" spans="1:20" x14ac:dyDescent="0.3">
      <c r="A75">
        <v>0.2</v>
      </c>
      <c r="B75">
        <f t="shared" si="19"/>
        <v>0.8</v>
      </c>
      <c r="C75">
        <f t="shared" si="20"/>
        <v>0.18200000000000002</v>
      </c>
      <c r="D75">
        <f t="shared" si="21"/>
        <v>0.72800000000000009</v>
      </c>
      <c r="E75">
        <v>0.09</v>
      </c>
      <c r="F75">
        <f>0</f>
        <v>0</v>
      </c>
      <c r="G75">
        <f>0</f>
        <v>0</v>
      </c>
      <c r="H75">
        <f>0</f>
        <v>0</v>
      </c>
      <c r="I75">
        <f t="shared" si="22"/>
        <v>323.14999999999998</v>
      </c>
      <c r="J75">
        <v>0</v>
      </c>
      <c r="K75" s="225">
        <v>40530.6</v>
      </c>
      <c r="L75">
        <f t="shared" si="23"/>
        <v>405.30599999999998</v>
      </c>
      <c r="N75" s="225">
        <v>40530.6</v>
      </c>
      <c r="O75" s="225">
        <v>36169.599999999999</v>
      </c>
    </row>
    <row r="76" spans="1:20" x14ac:dyDescent="0.3">
      <c r="A76">
        <v>0.25</v>
      </c>
      <c r="B76">
        <f t="shared" si="19"/>
        <v>0.75</v>
      </c>
      <c r="C76">
        <f t="shared" si="20"/>
        <v>0.22750000000000001</v>
      </c>
      <c r="D76">
        <f t="shared" si="21"/>
        <v>0.6825</v>
      </c>
      <c r="E76">
        <v>0.09</v>
      </c>
      <c r="F76">
        <f>0</f>
        <v>0</v>
      </c>
      <c r="G76">
        <f>0</f>
        <v>0</v>
      </c>
      <c r="H76">
        <f>0</f>
        <v>0</v>
      </c>
      <c r="I76">
        <f t="shared" si="22"/>
        <v>323.14999999999998</v>
      </c>
      <c r="J76">
        <v>0</v>
      </c>
      <c r="K76" s="225">
        <v>39549.9</v>
      </c>
      <c r="L76">
        <f t="shared" si="23"/>
        <v>395.49900000000002</v>
      </c>
      <c r="N76" s="225">
        <v>39549.9</v>
      </c>
      <c r="O76" s="225">
        <v>34807.699999999997</v>
      </c>
    </row>
    <row r="77" spans="1:20" x14ac:dyDescent="0.3">
      <c r="A77">
        <v>0.3</v>
      </c>
      <c r="B77">
        <f t="shared" si="19"/>
        <v>0.7</v>
      </c>
      <c r="C77">
        <f t="shared" si="20"/>
        <v>0.27300000000000002</v>
      </c>
      <c r="D77">
        <f t="shared" si="21"/>
        <v>0.63700000000000001</v>
      </c>
      <c r="E77">
        <v>0.09</v>
      </c>
      <c r="F77">
        <f>0</f>
        <v>0</v>
      </c>
      <c r="G77">
        <f>0</f>
        <v>0</v>
      </c>
      <c r="H77">
        <f>0</f>
        <v>0</v>
      </c>
      <c r="I77">
        <f t="shared" si="22"/>
        <v>323.14999999999998</v>
      </c>
      <c r="J77">
        <v>0</v>
      </c>
      <c r="K77" s="225">
        <v>38372.6</v>
      </c>
      <c r="L77">
        <f t="shared" si="23"/>
        <v>383.726</v>
      </c>
      <c r="N77" s="225">
        <v>38372.6</v>
      </c>
      <c r="O77" s="225">
        <v>33370.9</v>
      </c>
    </row>
    <row r="78" spans="1:20" x14ac:dyDescent="0.3">
      <c r="A78">
        <v>0.35</v>
      </c>
      <c r="B78">
        <f t="shared" si="19"/>
        <v>0.65</v>
      </c>
      <c r="C78">
        <f t="shared" si="20"/>
        <v>0.31850000000000001</v>
      </c>
      <c r="D78">
        <f t="shared" si="21"/>
        <v>0.59150000000000003</v>
      </c>
      <c r="E78">
        <v>0.09</v>
      </c>
      <c r="F78">
        <f>0</f>
        <v>0</v>
      </c>
      <c r="G78">
        <f>0</f>
        <v>0</v>
      </c>
      <c r="H78">
        <f>0</f>
        <v>0</v>
      </c>
      <c r="I78">
        <f t="shared" si="22"/>
        <v>323.14999999999998</v>
      </c>
      <c r="J78">
        <v>0</v>
      </c>
      <c r="K78" s="225">
        <v>37000.9</v>
      </c>
      <c r="L78">
        <f t="shared" si="23"/>
        <v>370.00900000000001</v>
      </c>
      <c r="N78" s="225">
        <v>37000.9</v>
      </c>
      <c r="O78" s="225">
        <v>31917.599999999999</v>
      </c>
    </row>
    <row r="79" spans="1:20" x14ac:dyDescent="0.3">
      <c r="A79">
        <v>0.4</v>
      </c>
      <c r="B79">
        <f t="shared" si="19"/>
        <v>0.6</v>
      </c>
      <c r="C79">
        <f t="shared" si="20"/>
        <v>0.36400000000000005</v>
      </c>
      <c r="D79">
        <f t="shared" si="21"/>
        <v>0.54600000000000004</v>
      </c>
      <c r="E79">
        <v>0.09</v>
      </c>
      <c r="F79">
        <f>0</f>
        <v>0</v>
      </c>
      <c r="G79">
        <f>0</f>
        <v>0</v>
      </c>
      <c r="H79">
        <f>0</f>
        <v>0</v>
      </c>
      <c r="I79">
        <f t="shared" si="22"/>
        <v>323.14999999999998</v>
      </c>
      <c r="J79">
        <v>0</v>
      </c>
      <c r="K79" s="225">
        <v>35475.199999999997</v>
      </c>
      <c r="L79">
        <f t="shared" si="23"/>
        <v>354.75199999999995</v>
      </c>
      <c r="N79" s="225">
        <v>35475.199999999997</v>
      </c>
      <c r="O79" s="225">
        <v>30595</v>
      </c>
    </row>
    <row r="80" spans="1:20" x14ac:dyDescent="0.3">
      <c r="A80">
        <v>0.45</v>
      </c>
      <c r="B80">
        <f t="shared" si="19"/>
        <v>0.55000000000000004</v>
      </c>
      <c r="C80">
        <f t="shared" si="20"/>
        <v>0.40950000000000003</v>
      </c>
      <c r="D80">
        <f t="shared" si="21"/>
        <v>0.50050000000000006</v>
      </c>
      <c r="E80">
        <v>0.09</v>
      </c>
      <c r="F80">
        <f>0</f>
        <v>0</v>
      </c>
      <c r="G80">
        <f>0</f>
        <v>0</v>
      </c>
      <c r="H80">
        <f>0</f>
        <v>0</v>
      </c>
      <c r="I80">
        <f t="shared" si="22"/>
        <v>323.14999999999998</v>
      </c>
      <c r="J80">
        <v>0</v>
      </c>
      <c r="K80" s="225">
        <v>33903.599999999999</v>
      </c>
      <c r="L80">
        <f t="shared" si="23"/>
        <v>339.036</v>
      </c>
      <c r="N80" s="225">
        <v>33903.599999999999</v>
      </c>
      <c r="O80" s="225">
        <v>29675.1</v>
      </c>
    </row>
    <row r="81" spans="1:15" x14ac:dyDescent="0.3">
      <c r="A81">
        <v>0.5</v>
      </c>
      <c r="B81">
        <f t="shared" si="19"/>
        <v>0.5</v>
      </c>
      <c r="C81">
        <f t="shared" si="20"/>
        <v>0.45500000000000002</v>
      </c>
      <c r="D81">
        <f t="shared" si="21"/>
        <v>0.45500000000000002</v>
      </c>
      <c r="E81">
        <v>0.09</v>
      </c>
      <c r="F81">
        <f>0</f>
        <v>0</v>
      </c>
      <c r="G81">
        <f>0</f>
        <v>0</v>
      </c>
      <c r="H81">
        <f>0</f>
        <v>0</v>
      </c>
      <c r="I81">
        <f t="shared" si="22"/>
        <v>323.14999999999998</v>
      </c>
      <c r="J81">
        <v>0</v>
      </c>
      <c r="K81" s="225">
        <v>32481.599999999999</v>
      </c>
      <c r="L81">
        <f t="shared" si="23"/>
        <v>324.81599999999997</v>
      </c>
      <c r="N81" s="225">
        <v>32481.599999999999</v>
      </c>
      <c r="O81" s="225">
        <v>29433.5</v>
      </c>
    </row>
    <row r="82" spans="1:15" x14ac:dyDescent="0.3">
      <c r="A82">
        <v>0.55000000000000004</v>
      </c>
      <c r="B82">
        <f t="shared" si="19"/>
        <v>0.44999999999999996</v>
      </c>
      <c r="C82">
        <f t="shared" si="20"/>
        <v>0.50050000000000006</v>
      </c>
      <c r="D82">
        <f t="shared" si="21"/>
        <v>0.40949999999999998</v>
      </c>
      <c r="E82">
        <v>0.09</v>
      </c>
      <c r="F82">
        <f>0</f>
        <v>0</v>
      </c>
      <c r="G82">
        <f>0</f>
        <v>0</v>
      </c>
      <c r="H82">
        <f>0</f>
        <v>0</v>
      </c>
      <c r="I82">
        <f t="shared" si="22"/>
        <v>323.14999999999998</v>
      </c>
      <c r="J82">
        <v>0</v>
      </c>
      <c r="K82" s="225">
        <v>31438.2</v>
      </c>
      <c r="L82">
        <f t="shared" si="23"/>
        <v>314.38200000000001</v>
      </c>
      <c r="N82" s="225">
        <v>31438.2</v>
      </c>
      <c r="O82" s="225">
        <v>29831.8</v>
      </c>
    </row>
    <row r="83" spans="1:15" x14ac:dyDescent="0.3">
      <c r="A83">
        <v>0.6</v>
      </c>
      <c r="B83">
        <f t="shared" si="19"/>
        <v>0.4</v>
      </c>
      <c r="C83">
        <f t="shared" si="20"/>
        <v>0.54600000000000004</v>
      </c>
      <c r="D83">
        <f t="shared" si="21"/>
        <v>0.36400000000000005</v>
      </c>
      <c r="E83">
        <v>0.09</v>
      </c>
      <c r="F83">
        <f>0</f>
        <v>0</v>
      </c>
      <c r="G83">
        <f>0</f>
        <v>0</v>
      </c>
      <c r="H83">
        <f>0</f>
        <v>0</v>
      </c>
      <c r="I83">
        <f t="shared" si="22"/>
        <v>323.14999999999998</v>
      </c>
      <c r="J83">
        <v>0</v>
      </c>
      <c r="K83" s="225">
        <v>30856.400000000001</v>
      </c>
      <c r="L83">
        <f t="shared" si="23"/>
        <v>308.56400000000002</v>
      </c>
      <c r="N83" s="225">
        <v>30856.400000000001</v>
      </c>
      <c r="O83" s="225">
        <v>30462.400000000001</v>
      </c>
    </row>
    <row r="84" spans="1:15" x14ac:dyDescent="0.3">
      <c r="A84">
        <v>0.65</v>
      </c>
      <c r="B84">
        <f t="shared" si="19"/>
        <v>0.35</v>
      </c>
      <c r="C84">
        <f t="shared" si="20"/>
        <v>0.59150000000000003</v>
      </c>
      <c r="D84">
        <f t="shared" si="21"/>
        <v>0.31850000000000001</v>
      </c>
      <c r="E84">
        <v>0.09</v>
      </c>
      <c r="F84">
        <f>0</f>
        <v>0</v>
      </c>
      <c r="G84">
        <f>0</f>
        <v>0</v>
      </c>
      <c r="H84">
        <f>0</f>
        <v>0</v>
      </c>
      <c r="I84">
        <f t="shared" si="22"/>
        <v>323.14999999999998</v>
      </c>
      <c r="J84">
        <v>0</v>
      </c>
      <c r="K84" s="225">
        <v>30517.599999999999</v>
      </c>
      <c r="L84">
        <f t="shared" si="23"/>
        <v>305.17599999999999</v>
      </c>
      <c r="N84" s="225">
        <v>30517.599999999999</v>
      </c>
      <c r="O84" s="225">
        <v>30859.4</v>
      </c>
    </row>
    <row r="85" spans="1:15" x14ac:dyDescent="0.3">
      <c r="A85">
        <v>0.7</v>
      </c>
      <c r="B85">
        <f t="shared" si="19"/>
        <v>0.30000000000000004</v>
      </c>
      <c r="C85">
        <f t="shared" si="20"/>
        <v>0.63700000000000001</v>
      </c>
      <c r="D85">
        <f t="shared" si="21"/>
        <v>0.27300000000000008</v>
      </c>
      <c r="E85">
        <v>0.09</v>
      </c>
      <c r="F85">
        <f>0</f>
        <v>0</v>
      </c>
      <c r="G85">
        <f>0</f>
        <v>0</v>
      </c>
      <c r="H85">
        <f>0</f>
        <v>0</v>
      </c>
      <c r="I85">
        <f t="shared" si="22"/>
        <v>323.14999999999998</v>
      </c>
      <c r="J85">
        <v>0</v>
      </c>
      <c r="K85" s="225">
        <v>30010.3</v>
      </c>
      <c r="L85">
        <f t="shared" si="23"/>
        <v>300.10300000000001</v>
      </c>
      <c r="N85" s="225">
        <v>30010.3</v>
      </c>
      <c r="O85" s="225">
        <v>30708.2</v>
      </c>
    </row>
    <row r="86" spans="1:15" x14ac:dyDescent="0.3">
      <c r="A86">
        <v>0.75</v>
      </c>
      <c r="B86">
        <f t="shared" si="19"/>
        <v>0.25</v>
      </c>
      <c r="C86">
        <f t="shared" si="20"/>
        <v>0.6825</v>
      </c>
      <c r="D86">
        <f t="shared" si="21"/>
        <v>0.22750000000000001</v>
      </c>
      <c r="E86">
        <v>0.09</v>
      </c>
      <c r="F86">
        <f>0</f>
        <v>0</v>
      </c>
      <c r="G86">
        <f>0</f>
        <v>0</v>
      </c>
      <c r="H86">
        <f>0</f>
        <v>0</v>
      </c>
      <c r="I86">
        <f t="shared" si="22"/>
        <v>323.14999999999998</v>
      </c>
      <c r="J86">
        <v>0</v>
      </c>
      <c r="K86" s="225">
        <v>28976.7</v>
      </c>
      <c r="L86">
        <f t="shared" si="23"/>
        <v>289.767</v>
      </c>
      <c r="N86" s="225">
        <v>28976.7</v>
      </c>
      <c r="O86" s="225">
        <v>29844.799999999999</v>
      </c>
    </row>
    <row r="87" spans="1:15" x14ac:dyDescent="0.3">
      <c r="A87">
        <v>0.8</v>
      </c>
      <c r="B87">
        <f t="shared" si="19"/>
        <v>0.19999999999999996</v>
      </c>
      <c r="C87">
        <f t="shared" si="20"/>
        <v>0.72800000000000009</v>
      </c>
      <c r="D87">
        <f t="shared" si="21"/>
        <v>0.18199999999999997</v>
      </c>
      <c r="E87">
        <v>0.09</v>
      </c>
      <c r="F87">
        <f>0</f>
        <v>0</v>
      </c>
      <c r="G87">
        <f>0</f>
        <v>0</v>
      </c>
      <c r="H87">
        <f>0</f>
        <v>0</v>
      </c>
      <c r="I87">
        <f t="shared" si="22"/>
        <v>323.14999999999998</v>
      </c>
      <c r="J87">
        <v>0</v>
      </c>
      <c r="K87" s="225">
        <v>27219.5</v>
      </c>
      <c r="L87">
        <f t="shared" si="23"/>
        <v>272.19499999999999</v>
      </c>
      <c r="N87" s="225">
        <v>27219.5</v>
      </c>
      <c r="O87" s="225">
        <v>28177.1</v>
      </c>
    </row>
    <row r="88" spans="1:15" x14ac:dyDescent="0.3">
      <c r="A88">
        <v>0.85</v>
      </c>
      <c r="B88">
        <f t="shared" si="19"/>
        <v>0.15000000000000002</v>
      </c>
      <c r="C88">
        <f t="shared" si="20"/>
        <v>0.77349999999999997</v>
      </c>
      <c r="D88">
        <f t="shared" si="21"/>
        <v>0.13650000000000004</v>
      </c>
      <c r="E88">
        <v>0.09</v>
      </c>
      <c r="F88">
        <f>0</f>
        <v>0</v>
      </c>
      <c r="G88">
        <f>0</f>
        <v>0</v>
      </c>
      <c r="H88">
        <f>0</f>
        <v>0</v>
      </c>
      <c r="I88">
        <f t="shared" si="22"/>
        <v>323.14999999999998</v>
      </c>
      <c r="J88">
        <v>0</v>
      </c>
      <c r="K88" s="225">
        <v>24637.9</v>
      </c>
      <c r="L88">
        <f t="shared" si="23"/>
        <v>246.37900000000002</v>
      </c>
      <c r="N88" s="225">
        <v>24637.9</v>
      </c>
      <c r="O88" s="225">
        <v>25602.6</v>
      </c>
    </row>
    <row r="89" spans="1:15" x14ac:dyDescent="0.3">
      <c r="A89">
        <v>0.9</v>
      </c>
      <c r="B89">
        <f t="shared" si="19"/>
        <v>9.9999999999999978E-2</v>
      </c>
      <c r="C89">
        <f t="shared" si="20"/>
        <v>0.81900000000000006</v>
      </c>
      <c r="D89">
        <f t="shared" si="21"/>
        <v>9.0999999999999984E-2</v>
      </c>
      <c r="E89">
        <v>0.09</v>
      </c>
      <c r="F89">
        <f>0</f>
        <v>0</v>
      </c>
      <c r="G89">
        <f>0</f>
        <v>0</v>
      </c>
      <c r="H89">
        <f>0</f>
        <v>0</v>
      </c>
      <c r="I89">
        <f t="shared" si="22"/>
        <v>323.14999999999998</v>
      </c>
      <c r="J89">
        <v>0</v>
      </c>
      <c r="K89" s="225">
        <v>21078.400000000001</v>
      </c>
      <c r="L89">
        <f t="shared" si="23"/>
        <v>210.78400000000002</v>
      </c>
      <c r="N89" s="225">
        <v>21078.400000000001</v>
      </c>
      <c r="O89" s="225">
        <v>21938.6</v>
      </c>
    </row>
    <row r="90" spans="1:15" x14ac:dyDescent="0.3">
      <c r="A90">
        <v>0.95</v>
      </c>
      <c r="B90">
        <f t="shared" si="19"/>
        <v>5.0000000000000044E-2</v>
      </c>
      <c r="C90">
        <f t="shared" si="20"/>
        <v>0.86449999999999994</v>
      </c>
      <c r="D90">
        <f t="shared" si="21"/>
        <v>4.550000000000004E-2</v>
      </c>
      <c r="E90">
        <v>0.09</v>
      </c>
      <c r="F90">
        <f>0</f>
        <v>0</v>
      </c>
      <c r="G90">
        <f>0</f>
        <v>0</v>
      </c>
      <c r="H90">
        <f>0</f>
        <v>0</v>
      </c>
      <c r="I90">
        <f t="shared" si="22"/>
        <v>323.14999999999998</v>
      </c>
      <c r="J90">
        <v>0</v>
      </c>
      <c r="K90" s="225">
        <v>16146.5</v>
      </c>
      <c r="L90">
        <f t="shared" si="23"/>
        <v>161.465</v>
      </c>
      <c r="N90" s="225">
        <v>16146.5</v>
      </c>
      <c r="O90" s="225">
        <v>16876.900000000001</v>
      </c>
    </row>
    <row r="91" spans="1:15" x14ac:dyDescent="0.3">
      <c r="A91">
        <v>1</v>
      </c>
      <c r="B91">
        <f t="shared" si="19"/>
        <v>0</v>
      </c>
      <c r="C91">
        <f t="shared" si="20"/>
        <v>0.91</v>
      </c>
      <c r="D91">
        <f t="shared" si="21"/>
        <v>0</v>
      </c>
      <c r="E91">
        <v>0.09</v>
      </c>
      <c r="F91">
        <f>0</f>
        <v>0</v>
      </c>
      <c r="G91">
        <f>0</f>
        <v>0</v>
      </c>
      <c r="H91">
        <f>0</f>
        <v>0</v>
      </c>
      <c r="I91">
        <f t="shared" si="22"/>
        <v>323.14999999999998</v>
      </c>
      <c r="J91">
        <v>0</v>
      </c>
      <c r="K91" s="225">
        <v>9073.32</v>
      </c>
      <c r="L91">
        <f t="shared" si="23"/>
        <v>90.733199999999997</v>
      </c>
      <c r="N91" s="225">
        <v>9073.32</v>
      </c>
      <c r="O91" s="225">
        <v>10012.200000000001</v>
      </c>
    </row>
    <row r="94" spans="1:15" x14ac:dyDescent="0.3">
      <c r="D94" s="47" t="s">
        <v>67</v>
      </c>
    </row>
    <row r="95" spans="1:15" x14ac:dyDescent="0.3">
      <c r="A95" s="37" t="s">
        <v>51</v>
      </c>
      <c r="B95" s="37" t="s">
        <v>52</v>
      </c>
      <c r="C95" s="37" t="s">
        <v>42</v>
      </c>
      <c r="D95" s="37" t="s">
        <v>41</v>
      </c>
      <c r="E95" s="37" t="s">
        <v>64</v>
      </c>
      <c r="F95" s="37" t="s">
        <v>28</v>
      </c>
      <c r="G95" s="37" t="s">
        <v>27</v>
      </c>
      <c r="H95" s="37" t="s">
        <v>25</v>
      </c>
      <c r="K95" s="37" t="s">
        <v>54</v>
      </c>
      <c r="L95" s="37" t="s">
        <v>55</v>
      </c>
    </row>
    <row r="96" spans="1:15" x14ac:dyDescent="0.3">
      <c r="A96">
        <v>0</v>
      </c>
      <c r="B96">
        <f>1-A96</f>
        <v>1</v>
      </c>
      <c r="C96">
        <f>(1-$E96)*A96</f>
        <v>0</v>
      </c>
      <c r="D96">
        <f>(1-$E96)*B96</f>
        <v>0.91</v>
      </c>
      <c r="E96">
        <v>0.09</v>
      </c>
      <c r="F96">
        <f>0</f>
        <v>0</v>
      </c>
      <c r="G96">
        <v>0</v>
      </c>
      <c r="H96">
        <v>0</v>
      </c>
      <c r="I96">
        <v>323.14999999999998</v>
      </c>
      <c r="J96">
        <v>0</v>
      </c>
      <c r="K96">
        <v>50225</v>
      </c>
      <c r="L96">
        <f t="shared" ref="L96:L116" si="24">K96/100</f>
        <v>502.25</v>
      </c>
    </row>
    <row r="97" spans="1:12" x14ac:dyDescent="0.3">
      <c r="A97">
        <v>0.05</v>
      </c>
      <c r="B97">
        <f>1-A97</f>
        <v>0.95</v>
      </c>
      <c r="C97">
        <f>(1-$E97)*A97</f>
        <v>4.5500000000000006E-2</v>
      </c>
      <c r="D97">
        <f>(1-$E97)*B97</f>
        <v>0.86449999999999994</v>
      </c>
      <c r="E97">
        <v>0.09</v>
      </c>
      <c r="F97">
        <f>0</f>
        <v>0</v>
      </c>
      <c r="G97">
        <f>0</f>
        <v>0</v>
      </c>
      <c r="H97">
        <f>0</f>
        <v>0</v>
      </c>
      <c r="I97">
        <f>I96</f>
        <v>323.14999999999998</v>
      </c>
      <c r="J97">
        <v>0</v>
      </c>
      <c r="K97">
        <v>48524.7</v>
      </c>
      <c r="L97">
        <f t="shared" si="24"/>
        <v>485.24699999999996</v>
      </c>
    </row>
    <row r="98" spans="1:12" x14ac:dyDescent="0.3">
      <c r="A98">
        <v>0.1</v>
      </c>
      <c r="B98">
        <f t="shared" ref="B98:B116" si="25">1-A98</f>
        <v>0.9</v>
      </c>
      <c r="C98">
        <f t="shared" ref="C98:C116" si="26">(1-$E98)*A98</f>
        <v>9.1000000000000011E-2</v>
      </c>
      <c r="D98">
        <f t="shared" ref="D98:D116" si="27">(1-$E98)*B98</f>
        <v>0.81900000000000006</v>
      </c>
      <c r="E98">
        <v>0.09</v>
      </c>
      <c r="F98">
        <f>0</f>
        <v>0</v>
      </c>
      <c r="G98">
        <f>0</f>
        <v>0</v>
      </c>
      <c r="H98">
        <f>0</f>
        <v>0</v>
      </c>
      <c r="I98">
        <f t="shared" ref="I98:I116" si="28">I97</f>
        <v>323.14999999999998</v>
      </c>
      <c r="J98">
        <v>0</v>
      </c>
      <c r="K98">
        <v>46846.2</v>
      </c>
      <c r="L98">
        <f t="shared" si="24"/>
        <v>468.46199999999999</v>
      </c>
    </row>
    <row r="99" spans="1:12" x14ac:dyDescent="0.3">
      <c r="A99">
        <v>0.15</v>
      </c>
      <c r="B99">
        <f t="shared" si="25"/>
        <v>0.85</v>
      </c>
      <c r="C99">
        <f t="shared" si="26"/>
        <v>0.13650000000000001</v>
      </c>
      <c r="D99">
        <f t="shared" si="27"/>
        <v>0.77349999999999997</v>
      </c>
      <c r="E99">
        <v>0.09</v>
      </c>
      <c r="F99">
        <f>0</f>
        <v>0</v>
      </c>
      <c r="G99">
        <f>0</f>
        <v>0</v>
      </c>
      <c r="H99">
        <f>0</f>
        <v>0</v>
      </c>
      <c r="I99">
        <f t="shared" si="28"/>
        <v>323.14999999999998</v>
      </c>
      <c r="J99">
        <v>0</v>
      </c>
      <c r="K99">
        <v>45186.5</v>
      </c>
      <c r="L99">
        <f t="shared" si="24"/>
        <v>451.86500000000001</v>
      </c>
    </row>
    <row r="100" spans="1:12" x14ac:dyDescent="0.3">
      <c r="A100">
        <v>0.2</v>
      </c>
      <c r="B100">
        <f t="shared" si="25"/>
        <v>0.8</v>
      </c>
      <c r="C100">
        <f t="shared" si="26"/>
        <v>0.18200000000000002</v>
      </c>
      <c r="D100">
        <f t="shared" si="27"/>
        <v>0.72800000000000009</v>
      </c>
      <c r="E100">
        <v>0.09</v>
      </c>
      <c r="F100">
        <f>0</f>
        <v>0</v>
      </c>
      <c r="G100">
        <f>0</f>
        <v>0</v>
      </c>
      <c r="H100">
        <f>0</f>
        <v>0</v>
      </c>
      <c r="I100">
        <f t="shared" si="28"/>
        <v>323.14999999999998</v>
      </c>
      <c r="J100">
        <v>0</v>
      </c>
      <c r="K100">
        <v>43541.7</v>
      </c>
      <c r="L100">
        <f t="shared" si="24"/>
        <v>435.41699999999997</v>
      </c>
    </row>
    <row r="101" spans="1:12" x14ac:dyDescent="0.3">
      <c r="A101">
        <v>0.25</v>
      </c>
      <c r="B101">
        <f t="shared" si="25"/>
        <v>0.75</v>
      </c>
      <c r="C101">
        <f t="shared" si="26"/>
        <v>0.22750000000000001</v>
      </c>
      <c r="D101">
        <f t="shared" si="27"/>
        <v>0.6825</v>
      </c>
      <c r="E101">
        <v>0.09</v>
      </c>
      <c r="F101">
        <f>0</f>
        <v>0</v>
      </c>
      <c r="G101">
        <f>0</f>
        <v>0</v>
      </c>
      <c r="H101">
        <f>0</f>
        <v>0</v>
      </c>
      <c r="I101">
        <f t="shared" si="28"/>
        <v>323.14999999999998</v>
      </c>
      <c r="J101">
        <v>0</v>
      </c>
      <c r="K101">
        <v>41907.800000000003</v>
      </c>
      <c r="L101">
        <f t="shared" si="24"/>
        <v>419.07800000000003</v>
      </c>
    </row>
    <row r="102" spans="1:12" x14ac:dyDescent="0.3">
      <c r="A102">
        <v>0.3</v>
      </c>
      <c r="B102">
        <f t="shared" si="25"/>
        <v>0.7</v>
      </c>
      <c r="C102">
        <f t="shared" si="26"/>
        <v>0.27300000000000002</v>
      </c>
      <c r="D102">
        <f t="shared" si="27"/>
        <v>0.63700000000000001</v>
      </c>
      <c r="E102">
        <v>0.09</v>
      </c>
      <c r="F102">
        <f>0</f>
        <v>0</v>
      </c>
      <c r="G102">
        <f>0</f>
        <v>0</v>
      </c>
      <c r="H102">
        <f>0</f>
        <v>0</v>
      </c>
      <c r="I102">
        <f t="shared" si="28"/>
        <v>323.14999999999998</v>
      </c>
      <c r="J102">
        <v>0</v>
      </c>
      <c r="K102">
        <v>40279.699999999997</v>
      </c>
      <c r="L102">
        <f t="shared" si="24"/>
        <v>402.79699999999997</v>
      </c>
    </row>
    <row r="103" spans="1:12" x14ac:dyDescent="0.3">
      <c r="A103">
        <v>0.35</v>
      </c>
      <c r="B103">
        <f t="shared" si="25"/>
        <v>0.65</v>
      </c>
      <c r="C103">
        <f t="shared" si="26"/>
        <v>0.31850000000000001</v>
      </c>
      <c r="D103">
        <f t="shared" si="27"/>
        <v>0.59150000000000003</v>
      </c>
      <c r="E103">
        <v>0.09</v>
      </c>
      <c r="F103">
        <f>0</f>
        <v>0</v>
      </c>
      <c r="G103">
        <f>0</f>
        <v>0</v>
      </c>
      <c r="H103">
        <f>0</f>
        <v>0</v>
      </c>
      <c r="I103">
        <f t="shared" si="28"/>
        <v>323.14999999999998</v>
      </c>
      <c r="J103">
        <v>0</v>
      </c>
      <c r="K103">
        <v>38651.4</v>
      </c>
      <c r="L103">
        <f t="shared" si="24"/>
        <v>386.51400000000001</v>
      </c>
    </row>
    <row r="104" spans="1:12" x14ac:dyDescent="0.3">
      <c r="A104">
        <v>0.4</v>
      </c>
      <c r="B104">
        <f t="shared" si="25"/>
        <v>0.6</v>
      </c>
      <c r="C104">
        <f t="shared" si="26"/>
        <v>0.36400000000000005</v>
      </c>
      <c r="D104">
        <f t="shared" si="27"/>
        <v>0.54600000000000004</v>
      </c>
      <c r="E104">
        <v>0.09</v>
      </c>
      <c r="F104">
        <f>0</f>
        <v>0</v>
      </c>
      <c r="G104">
        <f>0</f>
        <v>0</v>
      </c>
      <c r="H104">
        <f>0</f>
        <v>0</v>
      </c>
      <c r="I104">
        <f t="shared" si="28"/>
        <v>323.14999999999998</v>
      </c>
      <c r="J104">
        <v>0</v>
      </c>
      <c r="K104">
        <v>37016.300000000003</v>
      </c>
      <c r="L104">
        <f t="shared" si="24"/>
        <v>370.16300000000001</v>
      </c>
    </row>
    <row r="105" spans="1:12" x14ac:dyDescent="0.3">
      <c r="A105">
        <v>0.45</v>
      </c>
      <c r="B105">
        <f t="shared" si="25"/>
        <v>0.55000000000000004</v>
      </c>
      <c r="C105">
        <f t="shared" si="26"/>
        <v>0.40950000000000003</v>
      </c>
      <c r="D105">
        <f t="shared" si="27"/>
        <v>0.50050000000000006</v>
      </c>
      <c r="E105">
        <v>0.09</v>
      </c>
      <c r="F105">
        <f>0</f>
        <v>0</v>
      </c>
      <c r="G105">
        <f>0</f>
        <v>0</v>
      </c>
      <c r="H105">
        <f>0</f>
        <v>0</v>
      </c>
      <c r="I105">
        <f t="shared" si="28"/>
        <v>323.14999999999998</v>
      </c>
      <c r="J105">
        <v>0</v>
      </c>
      <c r="K105">
        <v>35366.199999999997</v>
      </c>
      <c r="L105">
        <f t="shared" si="24"/>
        <v>353.66199999999998</v>
      </c>
    </row>
    <row r="106" spans="1:12" x14ac:dyDescent="0.3">
      <c r="A106">
        <v>0.5</v>
      </c>
      <c r="B106">
        <f t="shared" si="25"/>
        <v>0.5</v>
      </c>
      <c r="C106">
        <f t="shared" si="26"/>
        <v>0.45500000000000002</v>
      </c>
      <c r="D106">
        <f t="shared" si="27"/>
        <v>0.45500000000000002</v>
      </c>
      <c r="E106">
        <v>0.09</v>
      </c>
      <c r="F106">
        <f>0</f>
        <v>0</v>
      </c>
      <c r="G106">
        <f>0</f>
        <v>0</v>
      </c>
      <c r="H106">
        <f>0</f>
        <v>0</v>
      </c>
      <c r="I106">
        <f t="shared" si="28"/>
        <v>323.14999999999998</v>
      </c>
      <c r="J106">
        <v>0</v>
      </c>
      <c r="K106">
        <v>33691.800000000003</v>
      </c>
      <c r="L106">
        <f t="shared" si="24"/>
        <v>336.91800000000001</v>
      </c>
    </row>
    <row r="107" spans="1:12" x14ac:dyDescent="0.3">
      <c r="A107">
        <v>0.55000000000000004</v>
      </c>
      <c r="B107">
        <f t="shared" si="25"/>
        <v>0.44999999999999996</v>
      </c>
      <c r="C107">
        <f t="shared" si="26"/>
        <v>0.50050000000000006</v>
      </c>
      <c r="D107">
        <f t="shared" si="27"/>
        <v>0.40949999999999998</v>
      </c>
      <c r="E107">
        <v>0.09</v>
      </c>
      <c r="F107">
        <f>0</f>
        <v>0</v>
      </c>
      <c r="G107">
        <f>0</f>
        <v>0</v>
      </c>
      <c r="H107">
        <f>0</f>
        <v>0</v>
      </c>
      <c r="I107">
        <f t="shared" si="28"/>
        <v>323.14999999999998</v>
      </c>
      <c r="J107">
        <v>0</v>
      </c>
      <c r="K107">
        <v>31982</v>
      </c>
      <c r="L107">
        <f t="shared" si="24"/>
        <v>319.82</v>
      </c>
    </row>
    <row r="108" spans="1:12" x14ac:dyDescent="0.3">
      <c r="A108">
        <v>0.6</v>
      </c>
      <c r="B108">
        <f t="shared" si="25"/>
        <v>0.4</v>
      </c>
      <c r="C108">
        <f t="shared" si="26"/>
        <v>0.54600000000000004</v>
      </c>
      <c r="D108">
        <f t="shared" si="27"/>
        <v>0.36400000000000005</v>
      </c>
      <c r="E108">
        <v>0.09</v>
      </c>
      <c r="F108">
        <f>0</f>
        <v>0</v>
      </c>
      <c r="G108">
        <f>0</f>
        <v>0</v>
      </c>
      <c r="H108">
        <f>0</f>
        <v>0</v>
      </c>
      <c r="I108">
        <f t="shared" si="28"/>
        <v>323.14999999999998</v>
      </c>
      <c r="J108">
        <v>0</v>
      </c>
      <c r="K108">
        <v>30224</v>
      </c>
      <c r="L108">
        <f t="shared" si="24"/>
        <v>302.24</v>
      </c>
    </row>
    <row r="109" spans="1:12" x14ac:dyDescent="0.3">
      <c r="A109">
        <v>0.65</v>
      </c>
      <c r="B109">
        <f t="shared" si="25"/>
        <v>0.35</v>
      </c>
      <c r="C109">
        <f t="shared" si="26"/>
        <v>0.59150000000000003</v>
      </c>
      <c r="D109">
        <f t="shared" si="27"/>
        <v>0.31850000000000001</v>
      </c>
      <c r="E109">
        <v>0.09</v>
      </c>
      <c r="F109">
        <f>0</f>
        <v>0</v>
      </c>
      <c r="G109">
        <f>0</f>
        <v>0</v>
      </c>
      <c r="H109">
        <f>0</f>
        <v>0</v>
      </c>
      <c r="I109">
        <f t="shared" si="28"/>
        <v>323.14999999999998</v>
      </c>
      <c r="J109">
        <v>0</v>
      </c>
      <c r="K109">
        <v>28402.400000000001</v>
      </c>
      <c r="L109">
        <f t="shared" si="24"/>
        <v>284.024</v>
      </c>
    </row>
    <row r="110" spans="1:12" x14ac:dyDescent="0.3">
      <c r="A110">
        <v>0.7</v>
      </c>
      <c r="B110">
        <f t="shared" si="25"/>
        <v>0.30000000000000004</v>
      </c>
      <c r="C110">
        <f t="shared" si="26"/>
        <v>0.63700000000000001</v>
      </c>
      <c r="D110">
        <f t="shared" si="27"/>
        <v>0.27300000000000008</v>
      </c>
      <c r="E110">
        <v>0.09</v>
      </c>
      <c r="F110">
        <f>0</f>
        <v>0</v>
      </c>
      <c r="G110">
        <f>0</f>
        <v>0</v>
      </c>
      <c r="H110">
        <f>0</f>
        <v>0</v>
      </c>
      <c r="I110">
        <f t="shared" si="28"/>
        <v>323.14999999999998</v>
      </c>
      <c r="J110">
        <v>0</v>
      </c>
      <c r="K110">
        <v>26499.4</v>
      </c>
      <c r="L110">
        <f t="shared" si="24"/>
        <v>264.99400000000003</v>
      </c>
    </row>
    <row r="111" spans="1:12" x14ac:dyDescent="0.3">
      <c r="A111">
        <v>0.75</v>
      </c>
      <c r="B111">
        <f t="shared" si="25"/>
        <v>0.25</v>
      </c>
      <c r="C111">
        <f t="shared" si="26"/>
        <v>0.6825</v>
      </c>
      <c r="D111">
        <f t="shared" si="27"/>
        <v>0.22750000000000001</v>
      </c>
      <c r="E111">
        <v>0.09</v>
      </c>
      <c r="F111">
        <f>0</f>
        <v>0</v>
      </c>
      <c r="G111">
        <f>0</f>
        <v>0</v>
      </c>
      <c r="H111">
        <f>0</f>
        <v>0</v>
      </c>
      <c r="I111">
        <f t="shared" si="28"/>
        <v>323.14999999999998</v>
      </c>
      <c r="J111">
        <v>0</v>
      </c>
      <c r="K111">
        <v>24494.2</v>
      </c>
      <c r="L111">
        <f t="shared" si="24"/>
        <v>244.94200000000001</v>
      </c>
    </row>
    <row r="112" spans="1:12" x14ac:dyDescent="0.3">
      <c r="A112">
        <v>0.8</v>
      </c>
      <c r="B112">
        <f t="shared" si="25"/>
        <v>0.19999999999999996</v>
      </c>
      <c r="C112">
        <f t="shared" si="26"/>
        <v>0.72800000000000009</v>
      </c>
      <c r="D112">
        <f t="shared" si="27"/>
        <v>0.18199999999999997</v>
      </c>
      <c r="E112">
        <v>0.09</v>
      </c>
      <c r="F112">
        <f>0</f>
        <v>0</v>
      </c>
      <c r="G112">
        <f>0</f>
        <v>0</v>
      </c>
      <c r="H112">
        <f>0</f>
        <v>0</v>
      </c>
      <c r="I112">
        <f t="shared" si="28"/>
        <v>323.14999999999998</v>
      </c>
      <c r="J112">
        <v>0</v>
      </c>
      <c r="K112">
        <v>22362.1</v>
      </c>
      <c r="L112">
        <f t="shared" si="24"/>
        <v>223.62099999999998</v>
      </c>
    </row>
    <row r="113" spans="1:12" x14ac:dyDescent="0.3">
      <c r="A113">
        <v>0.85</v>
      </c>
      <c r="B113">
        <f t="shared" si="25"/>
        <v>0.15000000000000002</v>
      </c>
      <c r="C113">
        <f t="shared" si="26"/>
        <v>0.77349999999999997</v>
      </c>
      <c r="D113">
        <f t="shared" si="27"/>
        <v>0.13650000000000004</v>
      </c>
      <c r="E113">
        <v>0.09</v>
      </c>
      <c r="F113">
        <f>0</f>
        <v>0</v>
      </c>
      <c r="G113">
        <f>0</f>
        <v>0</v>
      </c>
      <c r="H113">
        <f>0</f>
        <v>0</v>
      </c>
      <c r="I113">
        <f t="shared" si="28"/>
        <v>323.14999999999998</v>
      </c>
      <c r="J113">
        <v>0</v>
      </c>
      <c r="K113">
        <v>20074.400000000001</v>
      </c>
      <c r="L113">
        <f t="shared" si="24"/>
        <v>200.74400000000003</v>
      </c>
    </row>
    <row r="114" spans="1:12" x14ac:dyDescent="0.3">
      <c r="A114">
        <v>0.9</v>
      </c>
      <c r="B114">
        <f t="shared" si="25"/>
        <v>9.9999999999999978E-2</v>
      </c>
      <c r="C114">
        <f t="shared" si="26"/>
        <v>0.81900000000000006</v>
      </c>
      <c r="D114">
        <f t="shared" si="27"/>
        <v>9.0999999999999984E-2</v>
      </c>
      <c r="E114">
        <v>0.09</v>
      </c>
      <c r="F114">
        <f>0</f>
        <v>0</v>
      </c>
      <c r="G114">
        <f>0</f>
        <v>0</v>
      </c>
      <c r="H114">
        <f>0</f>
        <v>0</v>
      </c>
      <c r="I114">
        <f t="shared" si="28"/>
        <v>323.14999999999998</v>
      </c>
      <c r="J114">
        <v>0</v>
      </c>
      <c r="K114">
        <v>17597.8</v>
      </c>
      <c r="L114">
        <f t="shared" si="24"/>
        <v>175.97799999999998</v>
      </c>
    </row>
    <row r="115" spans="1:12" x14ac:dyDescent="0.3">
      <c r="A115">
        <v>0.95</v>
      </c>
      <c r="B115">
        <f t="shared" si="25"/>
        <v>5.0000000000000044E-2</v>
      </c>
      <c r="C115">
        <f t="shared" si="26"/>
        <v>0.86449999999999994</v>
      </c>
      <c r="D115">
        <f t="shared" si="27"/>
        <v>4.550000000000004E-2</v>
      </c>
      <c r="E115">
        <v>0.09</v>
      </c>
      <c r="F115">
        <f>0</f>
        <v>0</v>
      </c>
      <c r="G115">
        <f>0</f>
        <v>0</v>
      </c>
      <c r="H115">
        <f>0</f>
        <v>0</v>
      </c>
      <c r="I115">
        <f t="shared" si="28"/>
        <v>323.14999999999998</v>
      </c>
      <c r="J115">
        <v>0</v>
      </c>
      <c r="K115">
        <v>14893.6</v>
      </c>
      <c r="L115">
        <f t="shared" si="24"/>
        <v>148.93600000000001</v>
      </c>
    </row>
    <row r="116" spans="1:12" x14ac:dyDescent="0.3">
      <c r="A116">
        <v>1</v>
      </c>
      <c r="B116">
        <f t="shared" si="25"/>
        <v>0</v>
      </c>
      <c r="C116">
        <f t="shared" si="26"/>
        <v>0.91</v>
      </c>
      <c r="D116">
        <f t="shared" si="27"/>
        <v>0</v>
      </c>
      <c r="E116">
        <v>0.09</v>
      </c>
      <c r="F116">
        <f>0</f>
        <v>0</v>
      </c>
      <c r="G116">
        <f>0</f>
        <v>0</v>
      </c>
      <c r="H116">
        <f>0</f>
        <v>0</v>
      </c>
      <c r="I116">
        <f t="shared" si="28"/>
        <v>323.14999999999998</v>
      </c>
      <c r="J116">
        <v>0</v>
      </c>
      <c r="K116">
        <v>11917.2</v>
      </c>
      <c r="L116">
        <f t="shared" si="24"/>
        <v>119.17200000000001</v>
      </c>
    </row>
    <row r="120" spans="1:12" x14ac:dyDescent="0.3">
      <c r="D120" s="47" t="s">
        <v>66</v>
      </c>
    </row>
    <row r="121" spans="1:12" x14ac:dyDescent="0.3">
      <c r="A121" s="37" t="s">
        <v>51</v>
      </c>
      <c r="B121" s="37" t="s">
        <v>52</v>
      </c>
      <c r="C121" s="37" t="s">
        <v>42</v>
      </c>
      <c r="D121" s="37" t="s">
        <v>41</v>
      </c>
      <c r="E121" s="37" t="s">
        <v>64</v>
      </c>
      <c r="F121" s="37" t="s">
        <v>28</v>
      </c>
      <c r="G121" s="37" t="s">
        <v>27</v>
      </c>
      <c r="H121" s="37" t="s">
        <v>25</v>
      </c>
      <c r="K121" s="37" t="s">
        <v>54</v>
      </c>
      <c r="L121" s="37" t="s">
        <v>55</v>
      </c>
    </row>
    <row r="122" spans="1:12" x14ac:dyDescent="0.3">
      <c r="A122">
        <v>0</v>
      </c>
      <c r="B122">
        <f>1-A122</f>
        <v>1</v>
      </c>
      <c r="C122" t="e">
        <f>(1-$E122)*A122</f>
        <v>#VALUE!</v>
      </c>
      <c r="D122" t="e">
        <f>(1-$E122)*B122</f>
        <v>#VALUE!</v>
      </c>
      <c r="E122" t="s">
        <v>63</v>
      </c>
      <c r="F122">
        <f>0</f>
        <v>0</v>
      </c>
      <c r="G122">
        <v>0</v>
      </c>
      <c r="H122">
        <v>0</v>
      </c>
      <c r="I122">
        <v>323.14999999999998</v>
      </c>
      <c r="J122">
        <v>0</v>
      </c>
      <c r="K122">
        <v>47748</v>
      </c>
      <c r="L122">
        <f t="shared" ref="L122:L142" si="29">K122/100</f>
        <v>477.48</v>
      </c>
    </row>
    <row r="123" spans="1:12" x14ac:dyDescent="0.3">
      <c r="A123">
        <v>0.05</v>
      </c>
      <c r="B123">
        <f>1-A123</f>
        <v>0.95</v>
      </c>
      <c r="C123">
        <f>(1-$E123)*A123</f>
        <v>4.5500000000000006E-2</v>
      </c>
      <c r="D123">
        <f>(1-$E123)*B123</f>
        <v>0.86449999999999994</v>
      </c>
      <c r="E123">
        <v>0.09</v>
      </c>
      <c r="F123">
        <f>0</f>
        <v>0</v>
      </c>
      <c r="G123">
        <f>0</f>
        <v>0</v>
      </c>
      <c r="H123">
        <f>0</f>
        <v>0</v>
      </c>
      <c r="I123">
        <f>I122</f>
        <v>323.14999999999998</v>
      </c>
      <c r="J123">
        <v>0</v>
      </c>
      <c r="K123">
        <v>46551</v>
      </c>
      <c r="L123">
        <f t="shared" si="29"/>
        <v>465.51</v>
      </c>
    </row>
    <row r="124" spans="1:12" x14ac:dyDescent="0.3">
      <c r="A124">
        <v>0.1</v>
      </c>
      <c r="B124">
        <f t="shared" ref="B124:B142" si="30">1-A124</f>
        <v>0.9</v>
      </c>
      <c r="C124">
        <f t="shared" ref="C124:C142" si="31">(1-$E124)*A124</f>
        <v>9.1000000000000011E-2</v>
      </c>
      <c r="D124">
        <f t="shared" ref="D124:D142" si="32">(1-$E124)*B124</f>
        <v>0.81900000000000006</v>
      </c>
      <c r="E124">
        <v>0.09</v>
      </c>
      <c r="F124">
        <f>0</f>
        <v>0</v>
      </c>
      <c r="G124">
        <f>0</f>
        <v>0</v>
      </c>
      <c r="H124">
        <f>0</f>
        <v>0</v>
      </c>
      <c r="I124">
        <f t="shared" ref="I124:I142" si="33">I123</f>
        <v>323.14999999999998</v>
      </c>
      <c r="J124">
        <v>0</v>
      </c>
      <c r="K124">
        <v>45342.8</v>
      </c>
      <c r="L124">
        <f t="shared" si="29"/>
        <v>453.42800000000005</v>
      </c>
    </row>
    <row r="125" spans="1:12" x14ac:dyDescent="0.3">
      <c r="A125">
        <v>0.15</v>
      </c>
      <c r="B125">
        <f t="shared" si="30"/>
        <v>0.85</v>
      </c>
      <c r="C125">
        <f t="shared" si="31"/>
        <v>0.13650000000000001</v>
      </c>
      <c r="D125">
        <f t="shared" si="32"/>
        <v>0.77349999999999997</v>
      </c>
      <c r="E125">
        <v>0.09</v>
      </c>
      <c r="F125">
        <f>0</f>
        <v>0</v>
      </c>
      <c r="G125">
        <f>0</f>
        <v>0</v>
      </c>
      <c r="H125">
        <f>0</f>
        <v>0</v>
      </c>
      <c r="I125">
        <f t="shared" si="33"/>
        <v>323.14999999999998</v>
      </c>
      <c r="J125">
        <v>0</v>
      </c>
      <c r="K125">
        <v>44108.6</v>
      </c>
      <c r="L125">
        <f t="shared" si="29"/>
        <v>441.08600000000001</v>
      </c>
    </row>
    <row r="126" spans="1:12" x14ac:dyDescent="0.3">
      <c r="A126">
        <v>0.2</v>
      </c>
      <c r="B126">
        <f t="shared" si="30"/>
        <v>0.8</v>
      </c>
      <c r="C126">
        <f t="shared" si="31"/>
        <v>0.18200000000000002</v>
      </c>
      <c r="D126">
        <f t="shared" si="32"/>
        <v>0.72800000000000009</v>
      </c>
      <c r="E126">
        <v>0.09</v>
      </c>
      <c r="F126">
        <f>0</f>
        <v>0</v>
      </c>
      <c r="G126">
        <f>0</f>
        <v>0</v>
      </c>
      <c r="H126">
        <f>0</f>
        <v>0</v>
      </c>
      <c r="I126">
        <f t="shared" si="33"/>
        <v>323.14999999999998</v>
      </c>
      <c r="J126">
        <v>0</v>
      </c>
      <c r="K126">
        <v>42834.2</v>
      </c>
      <c r="L126">
        <f t="shared" si="29"/>
        <v>428.34199999999998</v>
      </c>
    </row>
    <row r="127" spans="1:12" x14ac:dyDescent="0.3">
      <c r="A127">
        <v>0.25</v>
      </c>
      <c r="B127">
        <f t="shared" si="30"/>
        <v>0.75</v>
      </c>
      <c r="C127">
        <f t="shared" si="31"/>
        <v>0.22750000000000001</v>
      </c>
      <c r="D127">
        <f t="shared" si="32"/>
        <v>0.6825</v>
      </c>
      <c r="E127">
        <v>0.09</v>
      </c>
      <c r="F127">
        <f>0</f>
        <v>0</v>
      </c>
      <c r="G127">
        <f>0</f>
        <v>0</v>
      </c>
      <c r="H127">
        <f>0</f>
        <v>0</v>
      </c>
      <c r="I127">
        <f t="shared" si="33"/>
        <v>323.14999999999998</v>
      </c>
      <c r="J127">
        <v>0</v>
      </c>
      <c r="K127">
        <v>41503.300000000003</v>
      </c>
      <c r="L127">
        <f t="shared" si="29"/>
        <v>415.03300000000002</v>
      </c>
    </row>
    <row r="128" spans="1:12" x14ac:dyDescent="0.3">
      <c r="A128">
        <v>0.3</v>
      </c>
      <c r="B128">
        <f t="shared" si="30"/>
        <v>0.7</v>
      </c>
      <c r="C128">
        <f t="shared" si="31"/>
        <v>0.27300000000000002</v>
      </c>
      <c r="D128">
        <f t="shared" si="32"/>
        <v>0.63700000000000001</v>
      </c>
      <c r="E128">
        <v>0.09</v>
      </c>
      <c r="F128">
        <f>0</f>
        <v>0</v>
      </c>
      <c r="G128">
        <f>0</f>
        <v>0</v>
      </c>
      <c r="H128">
        <f>0</f>
        <v>0</v>
      </c>
      <c r="I128">
        <f t="shared" si="33"/>
        <v>323.14999999999998</v>
      </c>
      <c r="J128">
        <v>0</v>
      </c>
      <c r="K128">
        <v>40097</v>
      </c>
      <c r="L128">
        <f t="shared" si="29"/>
        <v>400.97</v>
      </c>
    </row>
    <row r="129" spans="1:12" x14ac:dyDescent="0.3">
      <c r="A129">
        <v>0.35</v>
      </c>
      <c r="B129">
        <f t="shared" si="30"/>
        <v>0.65</v>
      </c>
      <c r="C129">
        <f t="shared" si="31"/>
        <v>0.31850000000000001</v>
      </c>
      <c r="D129">
        <f t="shared" si="32"/>
        <v>0.59150000000000003</v>
      </c>
      <c r="E129">
        <v>0.09</v>
      </c>
      <c r="F129">
        <f>0</f>
        <v>0</v>
      </c>
      <c r="G129">
        <f>0</f>
        <v>0</v>
      </c>
      <c r="H129">
        <f>0</f>
        <v>0</v>
      </c>
      <c r="I129">
        <f t="shared" si="33"/>
        <v>323.14999999999998</v>
      </c>
      <c r="J129">
        <v>0</v>
      </c>
      <c r="K129">
        <v>38594.5</v>
      </c>
      <c r="L129">
        <f t="shared" si="29"/>
        <v>385.94499999999999</v>
      </c>
    </row>
    <row r="130" spans="1:12" x14ac:dyDescent="0.3">
      <c r="A130">
        <v>0.4</v>
      </c>
      <c r="B130">
        <f t="shared" si="30"/>
        <v>0.6</v>
      </c>
      <c r="C130">
        <f t="shared" si="31"/>
        <v>0.36400000000000005</v>
      </c>
      <c r="D130">
        <f t="shared" si="32"/>
        <v>0.54600000000000004</v>
      </c>
      <c r="E130">
        <v>0.09</v>
      </c>
      <c r="F130">
        <f>0</f>
        <v>0</v>
      </c>
      <c r="G130">
        <f>0</f>
        <v>0</v>
      </c>
      <c r="H130">
        <f>0</f>
        <v>0</v>
      </c>
      <c r="I130">
        <f t="shared" si="33"/>
        <v>323.14999999999998</v>
      </c>
      <c r="J130">
        <v>0</v>
      </c>
      <c r="K130">
        <v>36972.5</v>
      </c>
      <c r="L130">
        <f t="shared" si="29"/>
        <v>369.72500000000002</v>
      </c>
    </row>
    <row r="131" spans="1:12" x14ac:dyDescent="0.3">
      <c r="A131">
        <v>0.45</v>
      </c>
      <c r="B131">
        <f t="shared" si="30"/>
        <v>0.55000000000000004</v>
      </c>
      <c r="C131">
        <f t="shared" si="31"/>
        <v>0.40950000000000003</v>
      </c>
      <c r="D131">
        <f t="shared" si="32"/>
        <v>0.50050000000000006</v>
      </c>
      <c r="E131">
        <v>0.09</v>
      </c>
      <c r="F131">
        <f>0</f>
        <v>0</v>
      </c>
      <c r="G131">
        <f>0</f>
        <v>0</v>
      </c>
      <c r="H131">
        <f>0</f>
        <v>0</v>
      </c>
      <c r="I131">
        <f t="shared" si="33"/>
        <v>323.14999999999998</v>
      </c>
      <c r="J131">
        <v>0</v>
      </c>
      <c r="K131">
        <v>35205</v>
      </c>
      <c r="L131">
        <f t="shared" si="29"/>
        <v>352.05</v>
      </c>
    </row>
    <row r="132" spans="1:12" x14ac:dyDescent="0.3">
      <c r="A132">
        <v>0.5</v>
      </c>
      <c r="B132">
        <f t="shared" si="30"/>
        <v>0.5</v>
      </c>
      <c r="C132">
        <f t="shared" si="31"/>
        <v>0.45500000000000002</v>
      </c>
      <c r="D132">
        <f t="shared" si="32"/>
        <v>0.45500000000000002</v>
      </c>
      <c r="E132">
        <v>0.09</v>
      </c>
      <c r="F132">
        <f>0</f>
        <v>0</v>
      </c>
      <c r="G132">
        <f>0</f>
        <v>0</v>
      </c>
      <c r="H132">
        <f>0</f>
        <v>0</v>
      </c>
      <c r="I132">
        <f t="shared" si="33"/>
        <v>323.14999999999998</v>
      </c>
      <c r="J132">
        <v>0</v>
      </c>
      <c r="K132">
        <v>33262.699999999997</v>
      </c>
      <c r="L132">
        <f t="shared" si="29"/>
        <v>332.62699999999995</v>
      </c>
    </row>
    <row r="133" spans="1:12" x14ac:dyDescent="0.3">
      <c r="A133">
        <v>0.55000000000000004</v>
      </c>
      <c r="B133">
        <f t="shared" si="30"/>
        <v>0.44999999999999996</v>
      </c>
      <c r="C133">
        <f t="shared" si="31"/>
        <v>0.50050000000000006</v>
      </c>
      <c r="D133">
        <f t="shared" si="32"/>
        <v>0.40949999999999998</v>
      </c>
      <c r="E133">
        <v>0.09</v>
      </c>
      <c r="F133">
        <f>0</f>
        <v>0</v>
      </c>
      <c r="G133">
        <f>0</f>
        <v>0</v>
      </c>
      <c r="H133">
        <f>0</f>
        <v>0</v>
      </c>
      <c r="I133">
        <f t="shared" si="33"/>
        <v>323.14999999999998</v>
      </c>
      <c r="J133">
        <v>0</v>
      </c>
      <c r="K133">
        <v>31115.599999999999</v>
      </c>
      <c r="L133">
        <f t="shared" si="29"/>
        <v>311.15600000000001</v>
      </c>
    </row>
    <row r="134" spans="1:12" x14ac:dyDescent="0.3">
      <c r="A134">
        <v>0.6</v>
      </c>
      <c r="B134">
        <f t="shared" si="30"/>
        <v>0.4</v>
      </c>
      <c r="C134">
        <f t="shared" si="31"/>
        <v>0.54600000000000004</v>
      </c>
      <c r="D134">
        <f t="shared" si="32"/>
        <v>0.36400000000000005</v>
      </c>
      <c r="E134">
        <v>0.09</v>
      </c>
      <c r="F134">
        <f>0</f>
        <v>0</v>
      </c>
      <c r="G134">
        <f>0</f>
        <v>0</v>
      </c>
      <c r="H134">
        <f>0</f>
        <v>0</v>
      </c>
      <c r="I134">
        <f t="shared" si="33"/>
        <v>323.14999999999998</v>
      </c>
      <c r="J134">
        <v>0</v>
      </c>
      <c r="K134">
        <v>28740.400000000001</v>
      </c>
      <c r="L134">
        <f t="shared" si="29"/>
        <v>287.404</v>
      </c>
    </row>
    <row r="135" spans="1:12" x14ac:dyDescent="0.3">
      <c r="A135">
        <v>0.65</v>
      </c>
      <c r="B135">
        <f t="shared" si="30"/>
        <v>0.35</v>
      </c>
      <c r="C135">
        <f t="shared" si="31"/>
        <v>0.59150000000000003</v>
      </c>
      <c r="D135">
        <f t="shared" si="32"/>
        <v>0.31850000000000001</v>
      </c>
      <c r="E135">
        <v>0.09</v>
      </c>
      <c r="F135">
        <f>0</f>
        <v>0</v>
      </c>
      <c r="G135">
        <f>0</f>
        <v>0</v>
      </c>
      <c r="H135">
        <f>0</f>
        <v>0</v>
      </c>
      <c r="I135">
        <f t="shared" si="33"/>
        <v>323.14999999999998</v>
      </c>
      <c r="J135">
        <v>0</v>
      </c>
      <c r="K135">
        <v>26130.7</v>
      </c>
      <c r="L135">
        <f t="shared" si="29"/>
        <v>261.30700000000002</v>
      </c>
    </row>
    <row r="136" spans="1:12" x14ac:dyDescent="0.3">
      <c r="A136">
        <v>0.7</v>
      </c>
      <c r="B136">
        <f t="shared" si="30"/>
        <v>0.30000000000000004</v>
      </c>
      <c r="C136">
        <f t="shared" si="31"/>
        <v>0.63700000000000001</v>
      </c>
      <c r="D136">
        <f t="shared" si="32"/>
        <v>0.27300000000000008</v>
      </c>
      <c r="E136">
        <v>0.09</v>
      </c>
      <c r="F136">
        <f>0</f>
        <v>0</v>
      </c>
      <c r="G136">
        <f>0</f>
        <v>0</v>
      </c>
      <c r="H136">
        <f>0</f>
        <v>0</v>
      </c>
      <c r="I136">
        <f t="shared" si="33"/>
        <v>323.14999999999998</v>
      </c>
      <c r="J136">
        <v>0</v>
      </c>
      <c r="K136">
        <v>23314.3</v>
      </c>
      <c r="L136">
        <f t="shared" si="29"/>
        <v>233.143</v>
      </c>
    </row>
    <row r="137" spans="1:12" x14ac:dyDescent="0.3">
      <c r="A137">
        <v>0.75</v>
      </c>
      <c r="B137">
        <f t="shared" si="30"/>
        <v>0.25</v>
      </c>
      <c r="C137">
        <f t="shared" si="31"/>
        <v>0.6825</v>
      </c>
      <c r="D137">
        <f t="shared" si="32"/>
        <v>0.22750000000000001</v>
      </c>
      <c r="E137">
        <v>0.09</v>
      </c>
      <c r="F137">
        <f>0</f>
        <v>0</v>
      </c>
      <c r="G137">
        <f>0</f>
        <v>0</v>
      </c>
      <c r="H137">
        <f>0</f>
        <v>0</v>
      </c>
      <c r="I137">
        <f t="shared" si="33"/>
        <v>323.14999999999998</v>
      </c>
      <c r="J137">
        <v>0</v>
      </c>
      <c r="K137">
        <v>20375.8</v>
      </c>
      <c r="L137">
        <f t="shared" si="29"/>
        <v>203.75799999999998</v>
      </c>
    </row>
    <row r="138" spans="1:12" x14ac:dyDescent="0.3">
      <c r="A138">
        <v>0.8</v>
      </c>
      <c r="B138">
        <f t="shared" si="30"/>
        <v>0.19999999999999996</v>
      </c>
      <c r="C138">
        <f t="shared" si="31"/>
        <v>0.72800000000000009</v>
      </c>
      <c r="D138">
        <f t="shared" si="32"/>
        <v>0.18199999999999997</v>
      </c>
      <c r="E138">
        <v>0.09</v>
      </c>
      <c r="F138">
        <f>0</f>
        <v>0</v>
      </c>
      <c r="G138">
        <f>0</f>
        <v>0</v>
      </c>
      <c r="H138">
        <f>0</f>
        <v>0</v>
      </c>
      <c r="I138">
        <f t="shared" si="33"/>
        <v>323.14999999999998</v>
      </c>
      <c r="J138">
        <v>0</v>
      </c>
      <c r="K138">
        <v>17484.400000000001</v>
      </c>
      <c r="L138">
        <f t="shared" si="29"/>
        <v>174.84400000000002</v>
      </c>
    </row>
    <row r="139" spans="1:12" x14ac:dyDescent="0.3">
      <c r="A139">
        <v>0.85</v>
      </c>
      <c r="B139">
        <f t="shared" si="30"/>
        <v>0.15000000000000002</v>
      </c>
      <c r="C139">
        <f t="shared" si="31"/>
        <v>0.77349999999999997</v>
      </c>
      <c r="D139">
        <f t="shared" si="32"/>
        <v>0.13650000000000004</v>
      </c>
      <c r="E139">
        <v>0.09</v>
      </c>
      <c r="F139">
        <f>0</f>
        <v>0</v>
      </c>
      <c r="G139">
        <f>0</f>
        <v>0</v>
      </c>
      <c r="H139">
        <f>0</f>
        <v>0</v>
      </c>
      <c r="I139">
        <f t="shared" si="33"/>
        <v>323.14999999999998</v>
      </c>
      <c r="J139">
        <v>0</v>
      </c>
      <c r="K139">
        <v>14905.8</v>
      </c>
      <c r="L139">
        <f t="shared" si="29"/>
        <v>149.05799999999999</v>
      </c>
    </row>
    <row r="140" spans="1:12" x14ac:dyDescent="0.3">
      <c r="A140">
        <v>0.9</v>
      </c>
      <c r="B140">
        <f t="shared" si="30"/>
        <v>9.9999999999999978E-2</v>
      </c>
      <c r="C140">
        <f t="shared" si="31"/>
        <v>0.81900000000000006</v>
      </c>
      <c r="D140">
        <f t="shared" si="32"/>
        <v>9.0999999999999984E-2</v>
      </c>
      <c r="E140">
        <v>0.09</v>
      </c>
      <c r="F140">
        <f>0</f>
        <v>0</v>
      </c>
      <c r="G140">
        <f>0</f>
        <v>0</v>
      </c>
      <c r="H140">
        <f>0</f>
        <v>0</v>
      </c>
      <c r="I140">
        <f t="shared" si="33"/>
        <v>323.14999999999998</v>
      </c>
      <c r="J140">
        <v>0</v>
      </c>
      <c r="K140">
        <v>12959.5</v>
      </c>
      <c r="L140">
        <f t="shared" si="29"/>
        <v>129.595</v>
      </c>
    </row>
    <row r="141" spans="1:12" x14ac:dyDescent="0.3">
      <c r="A141">
        <v>0.95</v>
      </c>
      <c r="B141">
        <f t="shared" si="30"/>
        <v>5.0000000000000044E-2</v>
      </c>
      <c r="C141">
        <f t="shared" si="31"/>
        <v>0.86449999999999994</v>
      </c>
      <c r="D141">
        <f t="shared" si="32"/>
        <v>4.550000000000004E-2</v>
      </c>
      <c r="E141">
        <v>0.09</v>
      </c>
      <c r="F141">
        <f>0</f>
        <v>0</v>
      </c>
      <c r="G141">
        <f>0</f>
        <v>0</v>
      </c>
      <c r="H141">
        <f>0</f>
        <v>0</v>
      </c>
      <c r="I141">
        <f t="shared" si="33"/>
        <v>323.14999999999998</v>
      </c>
      <c r="J141">
        <v>0</v>
      </c>
      <c r="K141">
        <v>11845.5</v>
      </c>
      <c r="L141">
        <f t="shared" si="29"/>
        <v>118.455</v>
      </c>
    </row>
    <row r="142" spans="1:12" x14ac:dyDescent="0.3">
      <c r="A142">
        <v>1</v>
      </c>
      <c r="B142">
        <f t="shared" si="30"/>
        <v>0</v>
      </c>
      <c r="C142">
        <f t="shared" si="31"/>
        <v>0.91</v>
      </c>
      <c r="D142">
        <f t="shared" si="32"/>
        <v>0</v>
      </c>
      <c r="E142">
        <v>0.09</v>
      </c>
      <c r="F142">
        <f>0</f>
        <v>0</v>
      </c>
      <c r="G142">
        <f>0</f>
        <v>0</v>
      </c>
      <c r="H142">
        <f>0</f>
        <v>0</v>
      </c>
      <c r="I142">
        <f t="shared" si="33"/>
        <v>323.14999999999998</v>
      </c>
      <c r="J142">
        <v>0</v>
      </c>
      <c r="K142">
        <v>9272.61</v>
      </c>
      <c r="L142">
        <f t="shared" si="29"/>
        <v>92.726100000000002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37D2-AC33-463A-B94B-39B9A5458726}">
  <dimension ref="A1:AV60"/>
  <sheetViews>
    <sheetView topLeftCell="M1" zoomScale="85" zoomScaleNormal="85" workbookViewId="0">
      <pane ySplit="2" topLeftCell="A32" activePane="bottomLeft" state="frozen"/>
      <selection activeCell="Q1" sqref="Q1"/>
      <selection pane="bottomLeft" activeCell="AB47" sqref="AB47"/>
    </sheetView>
  </sheetViews>
  <sheetFormatPr baseColWidth="10" defaultRowHeight="14.4" x14ac:dyDescent="0.3"/>
  <cols>
    <col min="2" max="2" width="24" style="90" bestFit="1" customWidth="1"/>
    <col min="9" max="10" width="11.44140625" style="29"/>
    <col min="11" max="11" width="15.33203125" style="66" bestFit="1" customWidth="1"/>
    <col min="13" max="13" width="8.33203125" customWidth="1"/>
    <col min="14" max="17" width="15" bestFit="1" customWidth="1"/>
    <col min="28" max="28" width="11.44140625" style="6"/>
    <col min="39" max="39" width="11.44140625" style="74"/>
  </cols>
  <sheetData>
    <row r="1" spans="1:48" x14ac:dyDescent="0.3">
      <c r="N1">
        <v>67561</v>
      </c>
      <c r="O1">
        <v>7732185</v>
      </c>
      <c r="P1">
        <v>64197</v>
      </c>
      <c r="Q1">
        <v>1310583</v>
      </c>
      <c r="R1">
        <v>127082</v>
      </c>
      <c r="S1">
        <v>13968086</v>
      </c>
      <c r="T1">
        <v>7440097</v>
      </c>
      <c r="U1">
        <v>14280309</v>
      </c>
      <c r="V1">
        <v>71501</v>
      </c>
      <c r="AD1" t="s">
        <v>29</v>
      </c>
    </row>
    <row r="2" spans="1:48" x14ac:dyDescent="0.3">
      <c r="B2" s="9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7" t="s">
        <v>41</v>
      </c>
      <c r="J2" s="28" t="s">
        <v>111</v>
      </c>
      <c r="K2" s="67" t="s">
        <v>31</v>
      </c>
      <c r="L2" s="2">
        <v>323.14999999999998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Y2" t="s">
        <v>22</v>
      </c>
      <c r="AA2" s="3" t="s">
        <v>23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75" t="s">
        <v>32</v>
      </c>
    </row>
    <row r="3" spans="1:48" x14ac:dyDescent="0.3">
      <c r="A3" t="s">
        <v>251</v>
      </c>
      <c r="B3" s="91" t="s">
        <v>38</v>
      </c>
      <c r="C3" s="130"/>
      <c r="D3" s="130">
        <v>1</v>
      </c>
      <c r="E3" s="130"/>
      <c r="F3" s="130"/>
      <c r="G3" s="130"/>
      <c r="H3" s="130"/>
      <c r="I3" s="27">
        <f t="shared" ref="I3:I36" si="0">C3/(C3+D3)</f>
        <v>0</v>
      </c>
      <c r="J3" s="27">
        <f t="shared" ref="J3:J36" si="1">D3/(D3+C3)</f>
        <v>1</v>
      </c>
      <c r="K3" s="68" t="e">
        <f t="shared" ref="K3:K36" si="2">F3/(F3+E3)</f>
        <v>#DIV/0!</v>
      </c>
      <c r="L3" s="2"/>
      <c r="N3" s="288">
        <f>C3/SUM($C3:$F3)</f>
        <v>0</v>
      </c>
      <c r="O3" s="288">
        <f>D3/SUM($C3:$F3)</f>
        <v>1</v>
      </c>
      <c r="P3" s="288">
        <f t="shared" ref="P3:P42" si="3">E3/SUM($C3:$F3)</f>
        <v>0</v>
      </c>
      <c r="Q3" s="288">
        <f t="shared" ref="Q3:Q42" si="4">F3/SUM($C3:$F3)</f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f>$L$2</f>
        <v>323.14999999999998</v>
      </c>
      <c r="X3" s="31">
        <v>0</v>
      </c>
      <c r="Y3" s="135">
        <v>12400</v>
      </c>
      <c r="AA3" s="3">
        <v>12357.9</v>
      </c>
      <c r="AB3" s="15">
        <f t="shared" ref="AB3:AB19" si="5">(Y3-AA3)/Y3</f>
        <v>3.39516129032261E-3</v>
      </c>
      <c r="AD3" s="1">
        <v>0</v>
      </c>
      <c r="AE3" s="1">
        <v>1</v>
      </c>
      <c r="AF3" s="1">
        <v>0</v>
      </c>
      <c r="AG3" s="1">
        <v>0</v>
      </c>
      <c r="AH3" s="1">
        <v>0</v>
      </c>
      <c r="AI3" s="181">
        <v>3.9141099999999998E-9</v>
      </c>
      <c r="AJ3" s="1">
        <v>0</v>
      </c>
      <c r="AK3" s="181">
        <v>3.9141099999999998E-9</v>
      </c>
      <c r="AL3" s="1">
        <v>0</v>
      </c>
      <c r="AM3" s="76">
        <f t="shared" ref="AM3:AM36" si="6">AL3+AK3+AJ3+AI3</f>
        <v>7.8282199999999997E-9</v>
      </c>
      <c r="AO3" t="s">
        <v>30</v>
      </c>
      <c r="AP3">
        <v>0</v>
      </c>
      <c r="AQ3">
        <v>323.14999999999998</v>
      </c>
      <c r="AR3">
        <v>0</v>
      </c>
      <c r="AS3">
        <v>0.59881700000000004</v>
      </c>
      <c r="AT3">
        <v>12400</v>
      </c>
      <c r="AU3">
        <v>12474.3</v>
      </c>
      <c r="AV3">
        <v>0</v>
      </c>
    </row>
    <row r="4" spans="1:48" x14ac:dyDescent="0.3">
      <c r="A4" s="225" t="s">
        <v>251</v>
      </c>
      <c r="B4" s="90" t="s">
        <v>39</v>
      </c>
      <c r="C4" s="19">
        <v>0.247</v>
      </c>
      <c r="D4">
        <v>0.753</v>
      </c>
      <c r="H4" s="19"/>
      <c r="I4" s="27">
        <f t="shared" si="0"/>
        <v>0.247</v>
      </c>
      <c r="J4" s="27">
        <f t="shared" si="1"/>
        <v>0.753</v>
      </c>
      <c r="K4" s="68" t="e">
        <f t="shared" si="2"/>
        <v>#DIV/0!</v>
      </c>
      <c r="N4" s="288">
        <f t="shared" ref="N4:N19" si="7">C4/SUM($C4:$F4)</f>
        <v>0.247</v>
      </c>
      <c r="O4" s="288">
        <f t="shared" ref="O4:O19" si="8">D4/SUM($C4:$F4)</f>
        <v>0.753</v>
      </c>
      <c r="P4" s="288">
        <f t="shared" si="3"/>
        <v>0</v>
      </c>
      <c r="Q4" s="288">
        <f t="shared" si="4"/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f t="shared" ref="W4:W19" si="9">$L$2</f>
        <v>323.14999999999998</v>
      </c>
      <c r="X4" s="31">
        <v>0</v>
      </c>
      <c r="Y4" s="31">
        <v>29118.95</v>
      </c>
      <c r="AA4" s="3">
        <v>28120.7</v>
      </c>
      <c r="AB4" s="15">
        <f t="shared" si="5"/>
        <v>3.4281799309384436E-2</v>
      </c>
      <c r="AD4">
        <v>0.247</v>
      </c>
      <c r="AE4">
        <v>0.753</v>
      </c>
      <c r="AF4">
        <v>0</v>
      </c>
      <c r="AG4">
        <v>0</v>
      </c>
      <c r="AH4">
        <v>0</v>
      </c>
      <c r="AI4" s="62">
        <v>3.3890300000000001E-10</v>
      </c>
      <c r="AJ4">
        <v>0</v>
      </c>
      <c r="AK4" s="62">
        <v>3.3890300000000001E-10</v>
      </c>
      <c r="AL4">
        <v>0</v>
      </c>
      <c r="AM4" s="76">
        <f t="shared" si="6"/>
        <v>6.7780600000000003E-10</v>
      </c>
      <c r="AO4" t="s">
        <v>30</v>
      </c>
      <c r="AP4">
        <v>0.247</v>
      </c>
      <c r="AQ4">
        <v>323.14999999999998</v>
      </c>
      <c r="AR4">
        <v>0</v>
      </c>
      <c r="AS4">
        <v>0.38223099999999999</v>
      </c>
      <c r="AT4">
        <v>29119</v>
      </c>
      <c r="AU4">
        <v>29230.3</v>
      </c>
      <c r="AV4">
        <v>0</v>
      </c>
    </row>
    <row r="5" spans="1:48" ht="15" thickBot="1" x14ac:dyDescent="0.35">
      <c r="A5" s="225" t="s">
        <v>251</v>
      </c>
      <c r="B5" s="90" t="s">
        <v>39</v>
      </c>
      <c r="C5" s="19">
        <v>0.28420000000000001</v>
      </c>
      <c r="D5">
        <v>0.71579999999999999</v>
      </c>
      <c r="H5" s="19"/>
      <c r="I5" s="27">
        <f t="shared" si="0"/>
        <v>0.28420000000000001</v>
      </c>
      <c r="J5" s="27">
        <f t="shared" si="1"/>
        <v>0.71579999999999999</v>
      </c>
      <c r="K5" s="68" t="e">
        <f t="shared" si="2"/>
        <v>#DIV/0!</v>
      </c>
      <c r="N5" s="288">
        <f t="shared" si="7"/>
        <v>0.28420000000000001</v>
      </c>
      <c r="O5" s="288">
        <f t="shared" si="8"/>
        <v>0.71579999999999999</v>
      </c>
      <c r="P5" s="288">
        <f t="shared" si="3"/>
        <v>0</v>
      </c>
      <c r="Q5" s="288">
        <f t="shared" si="4"/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f t="shared" si="9"/>
        <v>323.14999999999998</v>
      </c>
      <c r="X5" s="31">
        <v>0</v>
      </c>
      <c r="Y5" s="31">
        <v>30620.16</v>
      </c>
      <c r="AA5" s="3">
        <v>29766.400000000001</v>
      </c>
      <c r="AB5" s="15">
        <f t="shared" si="5"/>
        <v>2.7882284089958981E-2</v>
      </c>
      <c r="AD5">
        <v>0.28420000000000001</v>
      </c>
      <c r="AE5">
        <v>0.71579999999999999</v>
      </c>
      <c r="AF5">
        <v>0</v>
      </c>
      <c r="AG5">
        <v>0</v>
      </c>
      <c r="AH5">
        <v>0</v>
      </c>
      <c r="AI5" s="62">
        <v>2.3037E-10</v>
      </c>
      <c r="AJ5">
        <v>0</v>
      </c>
      <c r="AK5" s="62">
        <v>2.30367E-10</v>
      </c>
      <c r="AL5">
        <v>0</v>
      </c>
      <c r="AM5" s="76">
        <f t="shared" si="6"/>
        <v>4.6073699999999998E-10</v>
      </c>
      <c r="AO5" t="s">
        <v>30</v>
      </c>
      <c r="AP5">
        <v>0.28420000000000001</v>
      </c>
      <c r="AQ5">
        <v>323.14999999999998</v>
      </c>
      <c r="AR5">
        <v>0</v>
      </c>
      <c r="AS5">
        <v>1.37201</v>
      </c>
      <c r="AT5">
        <v>30620.2</v>
      </c>
      <c r="AU5">
        <v>31040.3</v>
      </c>
      <c r="AV5">
        <v>0</v>
      </c>
    </row>
    <row r="6" spans="1:48" s="3" customFormat="1" x14ac:dyDescent="0.3">
      <c r="A6" s="225" t="s">
        <v>251</v>
      </c>
      <c r="B6" s="90" t="s">
        <v>39</v>
      </c>
      <c r="C6" s="4">
        <v>0.29399999999999998</v>
      </c>
      <c r="D6" s="19">
        <v>0.70599999999999996</v>
      </c>
      <c r="E6" s="11"/>
      <c r="F6" s="11"/>
      <c r="G6" s="11"/>
      <c r="H6" s="12"/>
      <c r="I6" s="27">
        <f t="shared" si="0"/>
        <v>0.29399999999999998</v>
      </c>
      <c r="J6" s="27">
        <f t="shared" si="1"/>
        <v>0.70599999999999996</v>
      </c>
      <c r="K6" s="68" t="e">
        <f t="shared" si="2"/>
        <v>#DIV/0!</v>
      </c>
      <c r="L6"/>
      <c r="M6"/>
      <c r="N6" s="288">
        <f t="shared" si="7"/>
        <v>0.29399999999999998</v>
      </c>
      <c r="O6" s="288">
        <f t="shared" si="8"/>
        <v>0.70599999999999996</v>
      </c>
      <c r="P6" s="288">
        <f t="shared" si="3"/>
        <v>0</v>
      </c>
      <c r="Q6" s="288">
        <f t="shared" si="4"/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f t="shared" si="9"/>
        <v>323.14999999999998</v>
      </c>
      <c r="X6" s="31">
        <v>0</v>
      </c>
      <c r="Y6" s="31">
        <v>31134.78</v>
      </c>
      <c r="Z6"/>
      <c r="AA6" s="3">
        <v>30182.799999999999</v>
      </c>
      <c r="AB6" s="15">
        <f t="shared" si="5"/>
        <v>3.0576095286364624E-2</v>
      </c>
      <c r="AC6"/>
      <c r="AD6">
        <v>0.29399999999999998</v>
      </c>
      <c r="AE6">
        <v>0.70599999999999996</v>
      </c>
      <c r="AF6">
        <v>0</v>
      </c>
      <c r="AG6">
        <v>0</v>
      </c>
      <c r="AH6">
        <v>0</v>
      </c>
      <c r="AI6" s="62">
        <v>2.0791600000000001E-10</v>
      </c>
      <c r="AJ6">
        <v>0</v>
      </c>
      <c r="AK6" s="62">
        <v>2.0791399999999999E-10</v>
      </c>
      <c r="AL6">
        <v>0</v>
      </c>
      <c r="AM6" s="76">
        <f t="shared" si="6"/>
        <v>4.1583E-10</v>
      </c>
      <c r="AO6" t="s">
        <v>30</v>
      </c>
      <c r="AP6">
        <v>0.29399999999999998</v>
      </c>
      <c r="AQ6">
        <v>323.14999999999998</v>
      </c>
      <c r="AR6">
        <v>0</v>
      </c>
      <c r="AS6">
        <v>1.1734</v>
      </c>
      <c r="AT6">
        <v>31134.799999999999</v>
      </c>
      <c r="AU6">
        <v>31500.1</v>
      </c>
      <c r="AV6">
        <v>0</v>
      </c>
    </row>
    <row r="7" spans="1:48" x14ac:dyDescent="0.3">
      <c r="A7" s="225" t="s">
        <v>251</v>
      </c>
      <c r="B7" s="90" t="s">
        <v>39</v>
      </c>
      <c r="C7" s="4">
        <v>0.33379999999999999</v>
      </c>
      <c r="D7" s="19">
        <v>0.66620000000000001</v>
      </c>
      <c r="E7" s="19"/>
      <c r="F7" s="19"/>
      <c r="G7" s="19"/>
      <c r="H7" s="5"/>
      <c r="I7" s="27">
        <f t="shared" si="0"/>
        <v>0.33379999999999999</v>
      </c>
      <c r="J7" s="27">
        <f t="shared" si="1"/>
        <v>0.66620000000000001</v>
      </c>
      <c r="K7" s="68" t="e">
        <f t="shared" si="2"/>
        <v>#DIV/0!</v>
      </c>
      <c r="N7" s="288">
        <f t="shared" si="7"/>
        <v>0.33379999999999999</v>
      </c>
      <c r="O7" s="288">
        <f t="shared" si="8"/>
        <v>0.66620000000000001</v>
      </c>
      <c r="P7" s="288">
        <f t="shared" si="3"/>
        <v>0</v>
      </c>
      <c r="Q7" s="288">
        <f t="shared" si="4"/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f t="shared" si="9"/>
        <v>323.14999999999998</v>
      </c>
      <c r="X7" s="31">
        <v>0</v>
      </c>
      <c r="Y7" s="31">
        <v>32790.639999999999</v>
      </c>
      <c r="AA7" s="3">
        <v>31811.8</v>
      </c>
      <c r="AB7" s="15">
        <f t="shared" si="5"/>
        <v>2.9851201440411049E-2</v>
      </c>
      <c r="AD7">
        <v>0.33379999999999999</v>
      </c>
      <c r="AE7">
        <v>0.66620000000000001</v>
      </c>
      <c r="AF7">
        <v>0</v>
      </c>
      <c r="AG7">
        <v>0</v>
      </c>
      <c r="AH7">
        <v>0</v>
      </c>
      <c r="AI7" s="62">
        <v>1.3656599999999999E-10</v>
      </c>
      <c r="AJ7">
        <v>0</v>
      </c>
      <c r="AK7" s="62">
        <v>1.36567E-10</v>
      </c>
      <c r="AL7">
        <v>0</v>
      </c>
      <c r="AM7" s="76">
        <f t="shared" si="6"/>
        <v>2.7313299999999999E-10</v>
      </c>
      <c r="AO7" t="s">
        <v>30</v>
      </c>
      <c r="AP7">
        <v>0.33379999999999999</v>
      </c>
      <c r="AQ7">
        <v>323.14999999999998</v>
      </c>
      <c r="AR7">
        <v>0</v>
      </c>
      <c r="AS7">
        <v>1.57392</v>
      </c>
      <c r="AT7">
        <v>32790.6</v>
      </c>
      <c r="AU7">
        <v>33306.699999999997</v>
      </c>
      <c r="AV7">
        <v>0</v>
      </c>
    </row>
    <row r="8" spans="1:48" x14ac:dyDescent="0.3">
      <c r="A8" s="225" t="s">
        <v>251</v>
      </c>
      <c r="B8" s="90" t="s">
        <v>39</v>
      </c>
      <c r="C8" s="4">
        <v>0.40279999999999999</v>
      </c>
      <c r="D8" s="19">
        <v>0.59719999999999995</v>
      </c>
      <c r="E8" s="19"/>
      <c r="F8" s="19"/>
      <c r="G8" s="19"/>
      <c r="H8" s="5"/>
      <c r="I8" s="27">
        <f t="shared" si="0"/>
        <v>0.40279999999999999</v>
      </c>
      <c r="J8" s="27">
        <f t="shared" si="1"/>
        <v>0.59719999999999995</v>
      </c>
      <c r="K8" s="68" t="e">
        <f t="shared" si="2"/>
        <v>#DIV/0!</v>
      </c>
      <c r="N8" s="288">
        <f t="shared" si="7"/>
        <v>0.40279999999999999</v>
      </c>
      <c r="O8" s="288">
        <f t="shared" si="8"/>
        <v>0.59719999999999995</v>
      </c>
      <c r="P8" s="288">
        <f t="shared" si="3"/>
        <v>0</v>
      </c>
      <c r="Q8" s="288">
        <f t="shared" si="4"/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f t="shared" si="9"/>
        <v>323.14999999999998</v>
      </c>
      <c r="X8" s="31">
        <v>0</v>
      </c>
      <c r="Y8" s="31">
        <v>35321.1</v>
      </c>
      <c r="AA8" s="3">
        <v>34450.800000000003</v>
      </c>
      <c r="AB8" s="15">
        <f t="shared" si="5"/>
        <v>2.4639662977653461E-2</v>
      </c>
      <c r="AD8">
        <v>0.40279999999999999</v>
      </c>
      <c r="AE8">
        <v>0.59719999999999995</v>
      </c>
      <c r="AF8">
        <v>0</v>
      </c>
      <c r="AG8">
        <v>0</v>
      </c>
      <c r="AH8">
        <v>0</v>
      </c>
      <c r="AI8" s="62">
        <v>6.4875300000000001E-11</v>
      </c>
      <c r="AJ8">
        <v>0</v>
      </c>
      <c r="AK8" s="62">
        <v>6.4874999999999996E-11</v>
      </c>
      <c r="AL8">
        <v>0</v>
      </c>
      <c r="AM8" s="76">
        <f t="shared" si="6"/>
        <v>1.2975029999999998E-10</v>
      </c>
      <c r="AO8" t="s">
        <v>30</v>
      </c>
      <c r="AP8">
        <v>0.40279999999999999</v>
      </c>
      <c r="AQ8">
        <v>323.14999999999998</v>
      </c>
      <c r="AR8">
        <v>0</v>
      </c>
      <c r="AS8">
        <v>2.6565099999999999</v>
      </c>
      <c r="AT8">
        <v>35321.1</v>
      </c>
      <c r="AU8">
        <v>36259.4</v>
      </c>
      <c r="AV8">
        <v>0</v>
      </c>
    </row>
    <row r="9" spans="1:48" x14ac:dyDescent="0.3">
      <c r="A9" s="225" t="s">
        <v>251</v>
      </c>
      <c r="B9" s="90" t="s">
        <v>39</v>
      </c>
      <c r="C9" s="4">
        <v>0.43159999999999998</v>
      </c>
      <c r="D9">
        <v>0.56840000000000002</v>
      </c>
      <c r="H9" s="5"/>
      <c r="I9" s="27">
        <f t="shared" si="0"/>
        <v>0.43159999999999998</v>
      </c>
      <c r="J9" s="27">
        <f t="shared" si="1"/>
        <v>0.56840000000000002</v>
      </c>
      <c r="K9" s="68" t="e">
        <f t="shared" si="2"/>
        <v>#DIV/0!</v>
      </c>
      <c r="N9" s="288">
        <f t="shared" si="7"/>
        <v>0.43159999999999998</v>
      </c>
      <c r="O9" s="288">
        <f t="shared" si="8"/>
        <v>0.56840000000000002</v>
      </c>
      <c r="P9" s="288">
        <f t="shared" si="3"/>
        <v>0</v>
      </c>
      <c r="Q9" s="288">
        <f t="shared" si="4"/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f t="shared" si="9"/>
        <v>323.14999999999998</v>
      </c>
      <c r="X9" s="31">
        <v>0</v>
      </c>
      <c r="Y9" s="31">
        <v>36275.69</v>
      </c>
      <c r="AA9" s="3">
        <v>35501.4</v>
      </c>
      <c r="AB9" s="15">
        <f t="shared" si="5"/>
        <v>2.1344597442529718E-2</v>
      </c>
      <c r="AD9">
        <v>0.43159999999999998</v>
      </c>
      <c r="AE9">
        <v>0.56840000000000002</v>
      </c>
      <c r="AF9">
        <v>0</v>
      </c>
      <c r="AG9">
        <v>0</v>
      </c>
      <c r="AH9">
        <v>0</v>
      </c>
      <c r="AI9" s="62">
        <v>4.7245699999999998E-11</v>
      </c>
      <c r="AJ9">
        <v>0</v>
      </c>
      <c r="AK9" s="62">
        <v>4.7244099999999998E-11</v>
      </c>
      <c r="AL9">
        <v>0</v>
      </c>
      <c r="AM9" s="76">
        <f t="shared" si="6"/>
        <v>9.4489799999999989E-11</v>
      </c>
      <c r="AO9" t="s">
        <v>30</v>
      </c>
      <c r="AP9">
        <v>0.43159999999999998</v>
      </c>
      <c r="AQ9">
        <v>323.14999999999998</v>
      </c>
      <c r="AR9">
        <v>0</v>
      </c>
      <c r="AS9">
        <v>3.2203499999999998</v>
      </c>
      <c r="AT9">
        <v>36275.699999999997</v>
      </c>
      <c r="AU9">
        <v>37443.9</v>
      </c>
      <c r="AV9">
        <v>0</v>
      </c>
    </row>
    <row r="10" spans="1:48" ht="15" thickBot="1" x14ac:dyDescent="0.35">
      <c r="A10" s="225" t="s">
        <v>251</v>
      </c>
      <c r="B10" s="90" t="s">
        <v>39</v>
      </c>
      <c r="C10" s="7">
        <v>0.48720000000000002</v>
      </c>
      <c r="D10" s="8">
        <v>0.51280000000000003</v>
      </c>
      <c r="E10" s="8"/>
      <c r="F10" s="8"/>
      <c r="G10" s="8"/>
      <c r="H10" s="9"/>
      <c r="I10" s="27">
        <f t="shared" si="0"/>
        <v>0.48720000000000002</v>
      </c>
      <c r="J10" s="27">
        <f t="shared" si="1"/>
        <v>0.51280000000000003</v>
      </c>
      <c r="K10" s="68" t="e">
        <f t="shared" si="2"/>
        <v>#DIV/0!</v>
      </c>
      <c r="N10" s="288">
        <f t="shared" si="7"/>
        <v>0.48720000000000002</v>
      </c>
      <c r="O10" s="288">
        <f t="shared" si="8"/>
        <v>0.51280000000000003</v>
      </c>
      <c r="P10" s="288">
        <f t="shared" si="3"/>
        <v>0</v>
      </c>
      <c r="Q10" s="288">
        <f t="shared" si="4"/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f t="shared" si="9"/>
        <v>323.14999999999998</v>
      </c>
      <c r="X10" s="31">
        <v>0</v>
      </c>
      <c r="Y10" s="31">
        <v>38084.879999999997</v>
      </c>
      <c r="AA10" s="3">
        <v>37471.9</v>
      </c>
      <c r="AB10" s="15">
        <f t="shared" si="5"/>
        <v>1.6095101258031954E-2</v>
      </c>
      <c r="AD10">
        <v>0.48720000000000002</v>
      </c>
      <c r="AE10">
        <v>0.51280000000000003</v>
      </c>
      <c r="AF10">
        <v>0</v>
      </c>
      <c r="AG10">
        <v>0</v>
      </c>
      <c r="AH10">
        <v>0</v>
      </c>
      <c r="AI10" s="62">
        <v>2.5305999999999999E-11</v>
      </c>
      <c r="AJ10">
        <v>0</v>
      </c>
      <c r="AK10" s="62">
        <v>2.5306900000000002E-11</v>
      </c>
      <c r="AL10">
        <v>0</v>
      </c>
      <c r="AM10" s="76">
        <f t="shared" si="6"/>
        <v>5.0612900000000001E-11</v>
      </c>
      <c r="AO10" t="s">
        <v>30</v>
      </c>
      <c r="AP10">
        <v>0.48720000000000002</v>
      </c>
      <c r="AQ10">
        <v>323.14999999999998</v>
      </c>
      <c r="AR10">
        <v>0</v>
      </c>
      <c r="AS10">
        <v>4.1884300000000003</v>
      </c>
      <c r="AT10">
        <v>38084.9</v>
      </c>
      <c r="AU10">
        <v>39680</v>
      </c>
      <c r="AV10">
        <v>0</v>
      </c>
    </row>
    <row r="11" spans="1:48" ht="15" thickBot="1" x14ac:dyDescent="0.35">
      <c r="A11" s="225" t="s">
        <v>251</v>
      </c>
      <c r="B11" s="90" t="s">
        <v>39</v>
      </c>
      <c r="C11" s="19">
        <v>0.53139999999999998</v>
      </c>
      <c r="D11">
        <v>0.46860000000000002</v>
      </c>
      <c r="H11" s="19"/>
      <c r="I11" s="27">
        <f t="shared" si="0"/>
        <v>0.53139999999999998</v>
      </c>
      <c r="J11" s="27">
        <f t="shared" si="1"/>
        <v>0.46860000000000002</v>
      </c>
      <c r="K11" s="68" t="e">
        <f t="shared" si="2"/>
        <v>#DIV/0!</v>
      </c>
      <c r="N11" s="288">
        <f t="shared" si="7"/>
        <v>0.53139999999999998</v>
      </c>
      <c r="O11" s="288">
        <f t="shared" si="8"/>
        <v>0.46860000000000002</v>
      </c>
      <c r="P11" s="288">
        <f t="shared" si="3"/>
        <v>0</v>
      </c>
      <c r="Q11" s="288">
        <f t="shared" si="4"/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f t="shared" si="9"/>
        <v>323.14999999999998</v>
      </c>
      <c r="X11" s="31">
        <v>0</v>
      </c>
      <c r="Y11" s="31">
        <v>39340.769999999997</v>
      </c>
      <c r="AA11" s="3">
        <v>39001.5</v>
      </c>
      <c r="AB11" s="15">
        <f t="shared" si="5"/>
        <v>8.6238779769688498E-3</v>
      </c>
      <c r="AD11">
        <v>0.53139999999999998</v>
      </c>
      <c r="AE11">
        <v>0.46860000000000002</v>
      </c>
      <c r="AF11">
        <v>0</v>
      </c>
      <c r="AG11">
        <v>0</v>
      </c>
      <c r="AH11">
        <v>0</v>
      </c>
      <c r="AI11" s="62">
        <v>1.52118E-11</v>
      </c>
      <c r="AJ11">
        <v>0</v>
      </c>
      <c r="AK11" s="62">
        <v>1.5211600000000001E-11</v>
      </c>
      <c r="AL11">
        <v>0</v>
      </c>
      <c r="AM11" s="76">
        <f t="shared" si="6"/>
        <v>3.0423400000000001E-11</v>
      </c>
      <c r="AO11" t="s">
        <v>30</v>
      </c>
      <c r="AP11">
        <v>0.53139999999999998</v>
      </c>
      <c r="AQ11">
        <v>323.14999999999998</v>
      </c>
      <c r="AR11">
        <v>0</v>
      </c>
      <c r="AS11">
        <v>5.30783</v>
      </c>
      <c r="AT11">
        <v>39340.800000000003</v>
      </c>
      <c r="AU11">
        <v>41428.9</v>
      </c>
      <c r="AV11">
        <v>0</v>
      </c>
    </row>
    <row r="12" spans="1:48" s="37" customFormat="1" x14ac:dyDescent="0.3">
      <c r="A12" s="225" t="s">
        <v>251</v>
      </c>
      <c r="B12" s="90" t="s">
        <v>39</v>
      </c>
      <c r="C12" s="10">
        <v>0.55130000000000001</v>
      </c>
      <c r="D12" s="11">
        <v>0.44869999999999999</v>
      </c>
      <c r="E12" s="11"/>
      <c r="F12" s="11"/>
      <c r="G12" s="11"/>
      <c r="H12" s="12"/>
      <c r="I12" s="27">
        <f t="shared" si="0"/>
        <v>0.55130000000000001</v>
      </c>
      <c r="J12" s="27">
        <f t="shared" si="1"/>
        <v>0.44869999999999999</v>
      </c>
      <c r="K12" s="68" t="e">
        <f t="shared" si="2"/>
        <v>#DIV/0!</v>
      </c>
      <c r="L12"/>
      <c r="M12"/>
      <c r="N12" s="288">
        <f t="shared" si="7"/>
        <v>0.55130000000000001</v>
      </c>
      <c r="O12" s="288">
        <f t="shared" si="8"/>
        <v>0.44869999999999999</v>
      </c>
      <c r="P12" s="288">
        <f t="shared" si="3"/>
        <v>0</v>
      </c>
      <c r="Q12" s="288">
        <f t="shared" si="4"/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f t="shared" si="9"/>
        <v>323.14999999999998</v>
      </c>
      <c r="X12" s="31">
        <v>0</v>
      </c>
      <c r="Y12" s="31">
        <v>40159.370000000003</v>
      </c>
      <c r="Z12"/>
      <c r="AA12" s="3">
        <v>39683.4</v>
      </c>
      <c r="AB12" s="15">
        <f t="shared" si="5"/>
        <v>1.1852028555228858E-2</v>
      </c>
      <c r="AC12"/>
      <c r="AD12">
        <v>0.55130000000000001</v>
      </c>
      <c r="AE12">
        <v>0.44869999999999999</v>
      </c>
      <c r="AF12">
        <v>0</v>
      </c>
      <c r="AG12">
        <v>0</v>
      </c>
      <c r="AH12">
        <v>0</v>
      </c>
      <c r="AI12" s="62">
        <v>1.20463E-11</v>
      </c>
      <c r="AJ12">
        <v>0</v>
      </c>
      <c r="AK12" s="62">
        <v>1.20466E-11</v>
      </c>
      <c r="AL12">
        <v>0</v>
      </c>
      <c r="AM12" s="76">
        <f t="shared" si="6"/>
        <v>2.4092899999999998E-11</v>
      </c>
      <c r="AO12" t="s">
        <v>30</v>
      </c>
      <c r="AP12">
        <v>0.55130000000000001</v>
      </c>
      <c r="AQ12">
        <v>323.14999999999998</v>
      </c>
      <c r="AR12">
        <v>0</v>
      </c>
      <c r="AS12">
        <v>5.1120099999999997</v>
      </c>
      <c r="AT12">
        <v>40159.4</v>
      </c>
      <c r="AU12">
        <v>42212.3</v>
      </c>
      <c r="AV12">
        <v>0</v>
      </c>
    </row>
    <row r="13" spans="1:48" s="37" customFormat="1" x14ac:dyDescent="0.3">
      <c r="A13" s="225" t="s">
        <v>251</v>
      </c>
      <c r="B13" s="90" t="s">
        <v>39</v>
      </c>
      <c r="C13" s="4">
        <v>0.56879999999999997</v>
      </c>
      <c r="D13">
        <v>0.43120000000000003</v>
      </c>
      <c r="E13"/>
      <c r="F13"/>
      <c r="G13"/>
      <c r="H13" s="5"/>
      <c r="I13" s="27">
        <f t="shared" si="0"/>
        <v>0.56879999999999997</v>
      </c>
      <c r="J13" s="27">
        <f t="shared" si="1"/>
        <v>0.43120000000000003</v>
      </c>
      <c r="K13" s="68" t="e">
        <f t="shared" si="2"/>
        <v>#DIV/0!</v>
      </c>
      <c r="L13"/>
      <c r="M13"/>
      <c r="N13" s="288">
        <f t="shared" si="7"/>
        <v>0.56879999999999997</v>
      </c>
      <c r="O13" s="288">
        <f t="shared" si="8"/>
        <v>0.43120000000000003</v>
      </c>
      <c r="P13" s="288">
        <f t="shared" si="3"/>
        <v>0</v>
      </c>
      <c r="Q13" s="288">
        <f t="shared" si="4"/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f t="shared" si="9"/>
        <v>323.14999999999998</v>
      </c>
      <c r="X13" s="31">
        <v>0</v>
      </c>
      <c r="Y13" s="31">
        <v>40612.67</v>
      </c>
      <c r="Z13"/>
      <c r="AA13" s="3">
        <v>40280.699999999997</v>
      </c>
      <c r="AB13" s="15">
        <f t="shared" si="5"/>
        <v>8.1740501178573389E-3</v>
      </c>
      <c r="AC13"/>
      <c r="AD13">
        <v>0.56879999999999997</v>
      </c>
      <c r="AE13">
        <v>0.43120000000000003</v>
      </c>
      <c r="AF13">
        <v>0</v>
      </c>
      <c r="AG13">
        <v>0</v>
      </c>
      <c r="AH13">
        <v>0</v>
      </c>
      <c r="AI13" s="62">
        <v>9.7896100000000003E-12</v>
      </c>
      <c r="AJ13">
        <v>0</v>
      </c>
      <c r="AK13" s="62">
        <v>9.7891299999999995E-12</v>
      </c>
      <c r="AL13">
        <v>0</v>
      </c>
      <c r="AM13" s="76">
        <f t="shared" si="6"/>
        <v>1.9578740000000001E-11</v>
      </c>
      <c r="AO13" t="s">
        <v>30</v>
      </c>
      <c r="AP13">
        <v>0.56879999999999997</v>
      </c>
      <c r="AQ13">
        <v>323.14999999999998</v>
      </c>
      <c r="AR13">
        <v>0</v>
      </c>
      <c r="AS13">
        <v>5.6333599999999997</v>
      </c>
      <c r="AT13">
        <v>40612.699999999997</v>
      </c>
      <c r="AU13">
        <v>42900.5</v>
      </c>
      <c r="AV13">
        <v>0</v>
      </c>
    </row>
    <row r="14" spans="1:48" s="37" customFormat="1" x14ac:dyDescent="0.3">
      <c r="A14" s="225" t="s">
        <v>251</v>
      </c>
      <c r="B14" s="90" t="s">
        <v>39</v>
      </c>
      <c r="C14" s="4">
        <v>0.61450000000000005</v>
      </c>
      <c r="D14" s="19">
        <v>0.38550000000000001</v>
      </c>
      <c r="E14" s="19"/>
      <c r="F14" s="19"/>
      <c r="G14" s="19"/>
      <c r="H14" s="5"/>
      <c r="I14" s="27">
        <f t="shared" si="0"/>
        <v>0.61450000000000005</v>
      </c>
      <c r="J14" s="27">
        <f t="shared" si="1"/>
        <v>0.38550000000000001</v>
      </c>
      <c r="K14" s="68" t="e">
        <f t="shared" si="2"/>
        <v>#DIV/0!</v>
      </c>
      <c r="L14"/>
      <c r="M14"/>
      <c r="N14" s="288">
        <f t="shared" si="7"/>
        <v>0.61450000000000005</v>
      </c>
      <c r="O14" s="288">
        <f t="shared" si="8"/>
        <v>0.38550000000000001</v>
      </c>
      <c r="P14" s="288">
        <f t="shared" si="3"/>
        <v>0</v>
      </c>
      <c r="Q14" s="288">
        <f t="shared" si="4"/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f t="shared" si="9"/>
        <v>323.14999999999998</v>
      </c>
      <c r="X14" s="31">
        <v>0</v>
      </c>
      <c r="Y14" s="31">
        <v>42048.55</v>
      </c>
      <c r="Z14"/>
      <c r="AA14" s="3">
        <v>41834.9</v>
      </c>
      <c r="AB14" s="15">
        <f t="shared" si="5"/>
        <v>5.0810313316392939E-3</v>
      </c>
      <c r="AC14"/>
      <c r="AD14">
        <v>0.61450000000000005</v>
      </c>
      <c r="AE14">
        <v>0.38550000000000001</v>
      </c>
      <c r="AF14">
        <v>0</v>
      </c>
      <c r="AG14">
        <v>0</v>
      </c>
      <c r="AH14">
        <v>0</v>
      </c>
      <c r="AI14" s="62">
        <v>5.6304699999999999E-12</v>
      </c>
      <c r="AJ14">
        <v>0</v>
      </c>
      <c r="AK14" s="62">
        <v>5.6306699999999999E-12</v>
      </c>
      <c r="AL14">
        <v>0</v>
      </c>
      <c r="AM14" s="76">
        <f t="shared" si="6"/>
        <v>1.1261140000000001E-11</v>
      </c>
      <c r="AO14" t="s">
        <v>30</v>
      </c>
      <c r="AP14">
        <v>0.61450000000000005</v>
      </c>
      <c r="AQ14">
        <v>323.14999999999998</v>
      </c>
      <c r="AR14">
        <v>0</v>
      </c>
      <c r="AS14">
        <v>6.3052599999999996</v>
      </c>
      <c r="AT14">
        <v>42048.6</v>
      </c>
      <c r="AU14">
        <v>44699.8</v>
      </c>
      <c r="AV14">
        <v>0</v>
      </c>
    </row>
    <row r="15" spans="1:48" s="37" customFormat="1" x14ac:dyDescent="0.3">
      <c r="A15" s="225" t="s">
        <v>251</v>
      </c>
      <c r="B15" s="90" t="s">
        <v>39</v>
      </c>
      <c r="C15" s="4">
        <v>0.69889999999999997</v>
      </c>
      <c r="D15">
        <v>0.30109999999999998</v>
      </c>
      <c r="E15"/>
      <c r="F15"/>
      <c r="G15"/>
      <c r="H15" s="5"/>
      <c r="I15" s="27">
        <f t="shared" si="0"/>
        <v>0.69889999999999997</v>
      </c>
      <c r="J15" s="27">
        <f t="shared" si="1"/>
        <v>0.30109999999999998</v>
      </c>
      <c r="K15" s="68" t="e">
        <f t="shared" si="2"/>
        <v>#DIV/0!</v>
      </c>
      <c r="L15"/>
      <c r="M15"/>
      <c r="N15" s="288">
        <f t="shared" si="7"/>
        <v>0.69889999999999997</v>
      </c>
      <c r="O15" s="288">
        <f t="shared" si="8"/>
        <v>0.30109999999999998</v>
      </c>
      <c r="P15" s="288">
        <f t="shared" si="3"/>
        <v>0</v>
      </c>
      <c r="Q15" s="288">
        <f t="shared" si="4"/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f t="shared" si="9"/>
        <v>323.14999999999998</v>
      </c>
      <c r="X15" s="31">
        <v>0</v>
      </c>
      <c r="Y15" s="31">
        <v>44916.32</v>
      </c>
      <c r="Z15"/>
      <c r="AA15" s="3">
        <v>44709.599999999999</v>
      </c>
      <c r="AB15" s="15">
        <f t="shared" si="5"/>
        <v>4.6023360773990649E-3</v>
      </c>
      <c r="AC15"/>
      <c r="AD15">
        <v>0.69889999999999997</v>
      </c>
      <c r="AE15">
        <v>0.30109999999999998</v>
      </c>
      <c r="AF15">
        <v>0</v>
      </c>
      <c r="AG15">
        <v>0</v>
      </c>
      <c r="AH15">
        <v>0</v>
      </c>
      <c r="AI15" s="62">
        <v>1.9227399999999999E-12</v>
      </c>
      <c r="AJ15">
        <v>0</v>
      </c>
      <c r="AK15" s="62">
        <v>1.9235100000000002E-12</v>
      </c>
      <c r="AL15">
        <v>0</v>
      </c>
      <c r="AM15" s="76">
        <f t="shared" si="6"/>
        <v>3.8462500000000001E-12</v>
      </c>
      <c r="AO15" t="s">
        <v>30</v>
      </c>
      <c r="AP15">
        <v>0.69889999999999997</v>
      </c>
      <c r="AQ15">
        <v>323.14999999999998</v>
      </c>
      <c r="AR15">
        <v>0</v>
      </c>
      <c r="AS15">
        <v>7.0018399999999996</v>
      </c>
      <c r="AT15">
        <v>44916.3</v>
      </c>
      <c r="AU15">
        <v>48061.3</v>
      </c>
      <c r="AV15">
        <v>0</v>
      </c>
    </row>
    <row r="16" spans="1:48" s="37" customFormat="1" ht="15" thickBot="1" x14ac:dyDescent="0.35">
      <c r="A16" s="225" t="s">
        <v>251</v>
      </c>
      <c r="B16" s="90" t="s">
        <v>39</v>
      </c>
      <c r="C16" s="7">
        <v>0.72899999999999998</v>
      </c>
      <c r="D16" s="8">
        <v>0.27100000000000002</v>
      </c>
      <c r="E16" s="8"/>
      <c r="F16" s="8"/>
      <c r="G16" s="8"/>
      <c r="H16" s="9"/>
      <c r="I16" s="27">
        <f t="shared" si="0"/>
        <v>0.72899999999999998</v>
      </c>
      <c r="J16" s="27">
        <f t="shared" si="1"/>
        <v>0.27100000000000002</v>
      </c>
      <c r="K16" s="68" t="e">
        <f t="shared" si="2"/>
        <v>#DIV/0!</v>
      </c>
      <c r="L16"/>
      <c r="M16"/>
      <c r="N16" s="288">
        <f t="shared" si="7"/>
        <v>0.72899999999999998</v>
      </c>
      <c r="O16" s="288">
        <f t="shared" si="8"/>
        <v>0.27100000000000002</v>
      </c>
      <c r="P16" s="288">
        <f t="shared" si="3"/>
        <v>0</v>
      </c>
      <c r="Q16" s="288">
        <f t="shared" si="4"/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f t="shared" si="9"/>
        <v>323.14999999999998</v>
      </c>
      <c r="X16" s="31">
        <v>0</v>
      </c>
      <c r="Y16" s="31">
        <v>45942.9</v>
      </c>
      <c r="Z16"/>
      <c r="AA16" s="3">
        <v>45743.4</v>
      </c>
      <c r="AB16" s="15">
        <f t="shared" si="5"/>
        <v>4.3423466955721125E-3</v>
      </c>
      <c r="AC16"/>
      <c r="AD16">
        <v>0.72899999999999998</v>
      </c>
      <c r="AE16">
        <v>0.27100000000000002</v>
      </c>
      <c r="AF16">
        <v>0</v>
      </c>
      <c r="AG16">
        <v>0</v>
      </c>
      <c r="AH16">
        <v>0</v>
      </c>
      <c r="AI16" s="62">
        <v>1.28282E-12</v>
      </c>
      <c r="AJ16">
        <v>0</v>
      </c>
      <c r="AK16" s="62">
        <v>1.2837500000000001E-12</v>
      </c>
      <c r="AL16">
        <v>0</v>
      </c>
      <c r="AM16" s="76">
        <f t="shared" si="6"/>
        <v>2.56657E-12</v>
      </c>
      <c r="AO16" t="s">
        <v>30</v>
      </c>
      <c r="AP16">
        <v>0.72899999999999998</v>
      </c>
      <c r="AQ16">
        <v>323.14999999999998</v>
      </c>
      <c r="AR16">
        <v>0</v>
      </c>
      <c r="AS16">
        <v>7.2659200000000004</v>
      </c>
      <c r="AT16">
        <v>45942.9</v>
      </c>
      <c r="AU16">
        <v>49281.1</v>
      </c>
      <c r="AV16">
        <v>0</v>
      </c>
    </row>
    <row r="17" spans="1:48" s="37" customFormat="1" ht="15" thickBot="1" x14ac:dyDescent="0.35">
      <c r="A17" s="225" t="s">
        <v>251</v>
      </c>
      <c r="B17" s="90" t="s">
        <v>39</v>
      </c>
      <c r="C17" s="19">
        <v>0.77300000000000002</v>
      </c>
      <c r="D17" s="19">
        <v>0.22700000000000001</v>
      </c>
      <c r="E17" s="19"/>
      <c r="F17" s="19"/>
      <c r="G17" s="19"/>
      <c r="H17" s="19"/>
      <c r="I17" s="27">
        <f t="shared" si="0"/>
        <v>0.77300000000000002</v>
      </c>
      <c r="J17" s="27">
        <f t="shared" si="1"/>
        <v>0.22700000000000001</v>
      </c>
      <c r="K17" s="68" t="e">
        <f t="shared" si="2"/>
        <v>#DIV/0!</v>
      </c>
      <c r="L17"/>
      <c r="M17"/>
      <c r="N17" s="288">
        <f t="shared" si="7"/>
        <v>0.77300000000000002</v>
      </c>
      <c r="O17" s="288">
        <f t="shared" si="8"/>
        <v>0.22700000000000001</v>
      </c>
      <c r="P17" s="288">
        <f t="shared" si="3"/>
        <v>0</v>
      </c>
      <c r="Q17" s="288">
        <f t="shared" si="4"/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f t="shared" si="9"/>
        <v>323.14999999999998</v>
      </c>
      <c r="X17" s="31">
        <v>0</v>
      </c>
      <c r="Y17" s="31">
        <v>47333.45</v>
      </c>
      <c r="Z17"/>
      <c r="AA17" s="3">
        <v>47268.4</v>
      </c>
      <c r="AB17" s="15">
        <f t="shared" si="5"/>
        <v>1.3742923873074039E-3</v>
      </c>
      <c r="AC17"/>
      <c r="AD17">
        <v>0.77300000000000002</v>
      </c>
      <c r="AE17">
        <v>0.22700000000000001</v>
      </c>
      <c r="AF17">
        <v>0</v>
      </c>
      <c r="AG17">
        <v>0</v>
      </c>
      <c r="AH17">
        <v>0</v>
      </c>
      <c r="AI17" s="62">
        <v>6.9109400000000002E-13</v>
      </c>
      <c r="AJ17">
        <v>0</v>
      </c>
      <c r="AK17" s="62">
        <v>6.9123399999999996E-13</v>
      </c>
      <c r="AL17">
        <v>0</v>
      </c>
      <c r="AM17" s="76">
        <f t="shared" si="6"/>
        <v>1.3823279999999999E-12</v>
      </c>
      <c r="AO17" t="s">
        <v>30</v>
      </c>
      <c r="AP17">
        <v>0.77300000000000002</v>
      </c>
      <c r="AQ17">
        <v>323.14999999999998</v>
      </c>
      <c r="AR17">
        <v>0</v>
      </c>
      <c r="AS17">
        <v>7.9384199999999998</v>
      </c>
      <c r="AT17">
        <v>47333.4</v>
      </c>
      <c r="AU17">
        <v>51091</v>
      </c>
      <c r="AV17">
        <v>0</v>
      </c>
    </row>
    <row r="18" spans="1:48" s="37" customFormat="1" x14ac:dyDescent="0.3">
      <c r="A18" s="225" t="s">
        <v>251</v>
      </c>
      <c r="B18" s="91" t="s">
        <v>38</v>
      </c>
      <c r="C18" s="126">
        <v>1</v>
      </c>
      <c r="D18" s="128"/>
      <c r="E18" s="128"/>
      <c r="F18" s="128"/>
      <c r="G18" s="128"/>
      <c r="H18" s="129"/>
      <c r="I18" s="27">
        <f t="shared" si="0"/>
        <v>1</v>
      </c>
      <c r="J18" s="27">
        <f t="shared" si="1"/>
        <v>0</v>
      </c>
      <c r="K18" s="68" t="e">
        <f t="shared" si="2"/>
        <v>#DIV/0!</v>
      </c>
      <c r="L18" s="2"/>
      <c r="M18"/>
      <c r="N18" s="288">
        <f t="shared" si="7"/>
        <v>1</v>
      </c>
      <c r="O18" s="288">
        <f t="shared" si="8"/>
        <v>0</v>
      </c>
      <c r="P18" s="288">
        <f t="shared" si="3"/>
        <v>0</v>
      </c>
      <c r="Q18" s="288">
        <f t="shared" si="4"/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f t="shared" si="9"/>
        <v>323.14999999999998</v>
      </c>
      <c r="X18" s="31">
        <v>0</v>
      </c>
      <c r="Y18" s="135">
        <v>55526.8</v>
      </c>
      <c r="Z18"/>
      <c r="AA18" s="3">
        <v>55526.9</v>
      </c>
      <c r="AB18" s="15">
        <f t="shared" si="5"/>
        <v>-1.8009321624610963E-6</v>
      </c>
      <c r="AC18"/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76">
        <f t="shared" si="6"/>
        <v>0</v>
      </c>
      <c r="AO18" t="s">
        <v>30</v>
      </c>
      <c r="AP18">
        <v>1</v>
      </c>
      <c r="AQ18">
        <v>323.14999999999998</v>
      </c>
      <c r="AR18">
        <v>0</v>
      </c>
      <c r="AS18">
        <v>4.8390000000000002E-2</v>
      </c>
      <c r="AT18">
        <v>55500</v>
      </c>
      <c r="AU18">
        <v>55526.9</v>
      </c>
      <c r="AV18">
        <v>0</v>
      </c>
    </row>
    <row r="19" spans="1:48" s="51" customFormat="1" x14ac:dyDescent="0.3">
      <c r="A19" s="225" t="s">
        <v>251</v>
      </c>
      <c r="B19" s="87" t="s">
        <v>33</v>
      </c>
      <c r="C19" s="131">
        <v>0</v>
      </c>
      <c r="D19" s="86">
        <v>8.5400000000000004E-2</v>
      </c>
      <c r="E19" s="86"/>
      <c r="F19" s="86">
        <v>0.91459999999999997</v>
      </c>
      <c r="G19" s="130"/>
      <c r="H19" s="132"/>
      <c r="I19" s="27">
        <f t="shared" si="0"/>
        <v>0</v>
      </c>
      <c r="J19" s="27">
        <f t="shared" si="1"/>
        <v>1</v>
      </c>
      <c r="K19" s="68">
        <f t="shared" si="2"/>
        <v>1</v>
      </c>
      <c r="L19" s="2"/>
      <c r="M19"/>
      <c r="N19" s="288">
        <f t="shared" si="7"/>
        <v>0</v>
      </c>
      <c r="O19" s="288">
        <f t="shared" si="8"/>
        <v>8.5400000000000004E-2</v>
      </c>
      <c r="P19" s="288">
        <f t="shared" si="3"/>
        <v>0</v>
      </c>
      <c r="Q19" s="288">
        <f t="shared" si="4"/>
        <v>0.91459999999999997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f t="shared" si="9"/>
        <v>323.14999999999998</v>
      </c>
      <c r="X19" s="31">
        <v>0</v>
      </c>
      <c r="Y19" s="31">
        <v>9279.24</v>
      </c>
      <c r="Z19"/>
      <c r="AA19" s="133">
        <v>1.7332399999999999</v>
      </c>
      <c r="AB19" s="134">
        <f t="shared" si="5"/>
        <v>0.99981321315107707</v>
      </c>
      <c r="AC19"/>
      <c r="AD19" s="1">
        <v>0</v>
      </c>
      <c r="AE19" s="1">
        <v>8.5366399999999995E-2</v>
      </c>
      <c r="AF19" s="1">
        <v>0</v>
      </c>
      <c r="AG19" s="1">
        <v>0.91384699999999996</v>
      </c>
      <c r="AH19" s="1">
        <v>0</v>
      </c>
      <c r="AI19" s="181">
        <v>6.4934599999999998E-30</v>
      </c>
      <c r="AJ19" s="1">
        <v>3.9336200000000002E-4</v>
      </c>
      <c r="AK19" s="1">
        <v>3.9336200000000002E-4</v>
      </c>
      <c r="AL19" s="1">
        <v>0</v>
      </c>
      <c r="AM19" s="76">
        <f t="shared" si="6"/>
        <v>7.8672400000000004E-4</v>
      </c>
      <c r="AO19" t="s">
        <v>30</v>
      </c>
      <c r="AP19">
        <v>0</v>
      </c>
      <c r="AQ19">
        <v>323.14999999999998</v>
      </c>
      <c r="AR19">
        <v>0</v>
      </c>
      <c r="AS19">
        <v>-99.981300000000005</v>
      </c>
      <c r="AT19">
        <v>9279.24</v>
      </c>
      <c r="AU19">
        <v>1.73325</v>
      </c>
      <c r="AV19">
        <v>0</v>
      </c>
    </row>
    <row r="20" spans="1:48" s="51" customFormat="1" x14ac:dyDescent="0.3">
      <c r="A20" t="s">
        <v>40</v>
      </c>
      <c r="B20" s="93" t="s">
        <v>15</v>
      </c>
      <c r="C20" s="94">
        <v>0</v>
      </c>
      <c r="D20" s="95">
        <v>3.0555555555555554</v>
      </c>
      <c r="E20" s="99">
        <v>0</v>
      </c>
      <c r="F20" s="99">
        <v>0</v>
      </c>
      <c r="G20" s="99">
        <v>-5014.3999999999996</v>
      </c>
      <c r="H20" s="101">
        <v>20.37</v>
      </c>
      <c r="I20" s="27">
        <f t="shared" si="0"/>
        <v>0</v>
      </c>
      <c r="J20" s="27">
        <f t="shared" si="1"/>
        <v>1</v>
      </c>
      <c r="K20" s="68" t="e">
        <f t="shared" si="2"/>
        <v>#DIV/0!</v>
      </c>
      <c r="L20" s="18">
        <f t="shared" ref="L20:L60" si="10">EXP($G20/L$2+$H20)</f>
        <v>128.09189677402213</v>
      </c>
      <c r="M20" s="225"/>
      <c r="N20" s="288">
        <f t="shared" ref="N20:N60" si="11">C20/SUM($C20:$F20)</f>
        <v>0</v>
      </c>
      <c r="O20" s="288">
        <f t="shared" ref="O20:O60" si="12">D20/SUM($C20:$F20)</f>
        <v>1</v>
      </c>
      <c r="P20" s="288">
        <f t="shared" si="3"/>
        <v>0</v>
      </c>
      <c r="Q20" s="288">
        <f t="shared" si="4"/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f t="shared" ref="W20:W60" si="13">$L$2</f>
        <v>323.14999999999998</v>
      </c>
      <c r="X20" s="31">
        <v>0</v>
      </c>
      <c r="Y20" s="31">
        <f t="shared" ref="Y20:Y60" si="14">L20*100</f>
        <v>12809.189677402213</v>
      </c>
      <c r="Z20" s="3"/>
      <c r="AA20" s="3">
        <v>12357.9</v>
      </c>
      <c r="AB20" s="15">
        <f t="shared" ref="AB20:AB36" si="15">(Y20-AA20)/Y20</f>
        <v>3.5231711667005172E-2</v>
      </c>
      <c r="AC20" s="3"/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63">
        <v>3.9141099999999998E-9</v>
      </c>
      <c r="AJ20" s="3">
        <v>0</v>
      </c>
      <c r="AK20" s="63">
        <v>3.9141099999999998E-9</v>
      </c>
      <c r="AL20" s="3">
        <v>0</v>
      </c>
      <c r="AM20" s="76">
        <f t="shared" si="6"/>
        <v>7.8282199999999997E-9</v>
      </c>
      <c r="AO20" s="3" t="s">
        <v>30</v>
      </c>
      <c r="AP20" s="3">
        <v>0</v>
      </c>
      <c r="AQ20" s="3">
        <v>323.14999999999998</v>
      </c>
      <c r="AR20" s="3">
        <v>0</v>
      </c>
      <c r="AS20" s="3">
        <v>-2.6148099999999999</v>
      </c>
      <c r="AT20" s="3">
        <v>12809.2</v>
      </c>
      <c r="AU20" s="3">
        <v>12474.3</v>
      </c>
      <c r="AV20" s="3">
        <v>0</v>
      </c>
    </row>
    <row r="21" spans="1:48" s="37" customFormat="1" x14ac:dyDescent="0.3">
      <c r="A21" t="s">
        <v>40</v>
      </c>
      <c r="B21" s="93" t="s">
        <v>8</v>
      </c>
      <c r="C21" s="94">
        <v>0.3803125</v>
      </c>
      <c r="D21" s="98">
        <v>3.4827777777777778</v>
      </c>
      <c r="E21" s="99">
        <v>0</v>
      </c>
      <c r="F21" s="99">
        <v>0</v>
      </c>
      <c r="G21" s="100">
        <v>-4860.3</v>
      </c>
      <c r="H21" s="101">
        <v>20.407</v>
      </c>
      <c r="I21" s="27">
        <f t="shared" si="0"/>
        <v>9.8447738119848638E-2</v>
      </c>
      <c r="J21" s="27">
        <f t="shared" si="1"/>
        <v>0.90155226188015136</v>
      </c>
      <c r="K21" s="68" t="e">
        <f t="shared" si="2"/>
        <v>#DIV/0!</v>
      </c>
      <c r="L21" s="18">
        <f t="shared" si="10"/>
        <v>214.13705999372331</v>
      </c>
      <c r="M21" s="225"/>
      <c r="N21" s="288">
        <f t="shared" si="11"/>
        <v>9.8447738119848638E-2</v>
      </c>
      <c r="O21" s="288">
        <f t="shared" si="12"/>
        <v>0.90155226188015136</v>
      </c>
      <c r="P21" s="288">
        <f t="shared" si="3"/>
        <v>0</v>
      </c>
      <c r="Q21" s="288">
        <f t="shared" si="4"/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f t="shared" si="13"/>
        <v>323.14999999999998</v>
      </c>
      <c r="X21" s="31">
        <v>0</v>
      </c>
      <c r="Y21" s="31">
        <f t="shared" si="14"/>
        <v>21413.705999372331</v>
      </c>
      <c r="Z21"/>
      <c r="AA21" s="3">
        <v>20019.7</v>
      </c>
      <c r="AB21" s="15">
        <f t="shared" si="15"/>
        <v>6.5098773627189535E-2</v>
      </c>
      <c r="AC21"/>
      <c r="AD21">
        <v>9.8447699999999999E-2</v>
      </c>
      <c r="AE21">
        <v>0.90155200000000002</v>
      </c>
      <c r="AF21">
        <v>0</v>
      </c>
      <c r="AG21">
        <v>0</v>
      </c>
      <c r="AH21">
        <v>0</v>
      </c>
      <c r="AI21" s="62">
        <v>1.51037E-9</v>
      </c>
      <c r="AJ21">
        <v>0</v>
      </c>
      <c r="AK21" s="62">
        <v>1.51037E-9</v>
      </c>
      <c r="AL21">
        <v>0</v>
      </c>
      <c r="AM21" s="76">
        <f t="shared" si="6"/>
        <v>3.0207400000000001E-9</v>
      </c>
      <c r="AO21" t="s">
        <v>30</v>
      </c>
      <c r="AP21">
        <v>9.8447699999999999E-2</v>
      </c>
      <c r="AQ21">
        <v>323.14999999999998</v>
      </c>
      <c r="AR21">
        <v>0</v>
      </c>
      <c r="AS21">
        <v>-4.3114600000000003</v>
      </c>
      <c r="AT21">
        <v>21413.7</v>
      </c>
      <c r="AU21">
        <v>20490.5</v>
      </c>
      <c r="AV21">
        <v>0</v>
      </c>
    </row>
    <row r="22" spans="1:48" s="37" customFormat="1" ht="15" thickBot="1" x14ac:dyDescent="0.35">
      <c r="A22" t="s">
        <v>40</v>
      </c>
      <c r="B22" s="93" t="s">
        <v>7</v>
      </c>
      <c r="C22" s="102">
        <v>0.28031250000000002</v>
      </c>
      <c r="D22" s="103">
        <v>2.4794444444444448</v>
      </c>
      <c r="E22" s="103">
        <v>0</v>
      </c>
      <c r="F22" s="103">
        <v>0</v>
      </c>
      <c r="G22" s="104">
        <v>-4956.3999999999996</v>
      </c>
      <c r="H22" s="105">
        <v>20.722000000000001</v>
      </c>
      <c r="I22" s="27">
        <f t="shared" si="0"/>
        <v>0.10157144474780136</v>
      </c>
      <c r="J22" s="27">
        <f t="shared" si="1"/>
        <v>0.89842855525219867</v>
      </c>
      <c r="K22" s="68" t="e">
        <f t="shared" si="2"/>
        <v>#DIV/0!</v>
      </c>
      <c r="L22" s="18">
        <f t="shared" si="10"/>
        <v>217.94247721826423</v>
      </c>
      <c r="M22" s="225"/>
      <c r="N22" s="288">
        <f t="shared" si="11"/>
        <v>0.10157144474780136</v>
      </c>
      <c r="O22" s="288">
        <f t="shared" si="12"/>
        <v>0.89842855525219867</v>
      </c>
      <c r="P22" s="288">
        <f t="shared" si="3"/>
        <v>0</v>
      </c>
      <c r="Q22" s="288">
        <f t="shared" si="4"/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f t="shared" si="13"/>
        <v>323.14999999999998</v>
      </c>
      <c r="X22" s="31">
        <v>0</v>
      </c>
      <c r="Y22" s="31">
        <f t="shared" si="14"/>
        <v>21794.247721826425</v>
      </c>
      <c r="Z22"/>
      <c r="AA22" s="3">
        <v>20225.099999999999</v>
      </c>
      <c r="AB22" s="15">
        <f t="shared" si="15"/>
        <v>7.1998251183268039E-2</v>
      </c>
      <c r="AC22"/>
      <c r="AD22">
        <v>0.10157099999999999</v>
      </c>
      <c r="AE22">
        <v>0.89842900000000003</v>
      </c>
      <c r="AF22">
        <v>0</v>
      </c>
      <c r="AG22">
        <v>0</v>
      </c>
      <c r="AH22">
        <v>0</v>
      </c>
      <c r="AI22" s="62">
        <v>1.46471E-9</v>
      </c>
      <c r="AJ22">
        <v>0</v>
      </c>
      <c r="AK22" s="62">
        <v>1.46471E-9</v>
      </c>
      <c r="AL22">
        <v>0</v>
      </c>
      <c r="AM22" s="76">
        <f t="shared" si="6"/>
        <v>2.92942E-9</v>
      </c>
      <c r="AO22" t="s">
        <v>30</v>
      </c>
      <c r="AP22">
        <v>0.10157099999999999</v>
      </c>
      <c r="AQ22">
        <v>323.14999999999998</v>
      </c>
      <c r="AR22">
        <v>0</v>
      </c>
      <c r="AS22">
        <v>-4.9814800000000004</v>
      </c>
      <c r="AT22">
        <v>21794.2</v>
      </c>
      <c r="AU22">
        <v>20708.599999999999</v>
      </c>
      <c r="AV22">
        <v>0</v>
      </c>
    </row>
    <row r="23" spans="1:48" ht="15" thickBot="1" x14ac:dyDescent="0.35">
      <c r="A23" t="s">
        <v>40</v>
      </c>
      <c r="B23" s="93" t="s">
        <v>9</v>
      </c>
      <c r="C23" s="98">
        <v>0.885625</v>
      </c>
      <c r="D23" s="98">
        <v>1.3144444444444445</v>
      </c>
      <c r="E23" s="99">
        <v>0</v>
      </c>
      <c r="F23" s="99">
        <v>0</v>
      </c>
      <c r="G23" s="99">
        <v>-4715.6000000000004</v>
      </c>
      <c r="H23" s="99">
        <v>20.457999999999998</v>
      </c>
      <c r="I23" s="27">
        <f t="shared" si="0"/>
        <v>0.40254411161263848</v>
      </c>
      <c r="J23" s="27">
        <f t="shared" si="1"/>
        <v>0.59745588838736152</v>
      </c>
      <c r="K23" s="68" t="e">
        <f t="shared" si="2"/>
        <v>#DIV/0!</v>
      </c>
      <c r="L23" s="18">
        <f t="shared" si="10"/>
        <v>352.62174769568998</v>
      </c>
      <c r="N23" s="288">
        <f t="shared" si="11"/>
        <v>0.40254411161263848</v>
      </c>
      <c r="O23" s="288">
        <f t="shared" si="12"/>
        <v>0.59745588838736152</v>
      </c>
      <c r="P23" s="288">
        <f t="shared" si="3"/>
        <v>0</v>
      </c>
      <c r="Q23" s="288">
        <f t="shared" si="4"/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f t="shared" si="13"/>
        <v>323.14999999999998</v>
      </c>
      <c r="X23" s="31">
        <v>0</v>
      </c>
      <c r="Y23" s="31">
        <f t="shared" si="14"/>
        <v>35262.174769568999</v>
      </c>
      <c r="AA23" s="3">
        <v>34441.4</v>
      </c>
      <c r="AB23" s="15">
        <f t="shared" si="15"/>
        <v>2.3276351357583321E-2</v>
      </c>
      <c r="AD23">
        <v>0.40254400000000001</v>
      </c>
      <c r="AE23">
        <v>0.59745599999999999</v>
      </c>
      <c r="AF23">
        <v>0</v>
      </c>
      <c r="AG23">
        <v>0</v>
      </c>
      <c r="AH23">
        <v>0</v>
      </c>
      <c r="AI23" s="62">
        <v>6.5057200000000005E-11</v>
      </c>
      <c r="AJ23">
        <v>0</v>
      </c>
      <c r="AK23" s="62">
        <v>6.50569E-11</v>
      </c>
      <c r="AL23">
        <v>0</v>
      </c>
      <c r="AM23" s="76">
        <f t="shared" si="6"/>
        <v>1.3011409999999999E-10</v>
      </c>
      <c r="AO23" t="s">
        <v>30</v>
      </c>
      <c r="AP23">
        <v>0.40254400000000001</v>
      </c>
      <c r="AQ23">
        <v>323.14999999999998</v>
      </c>
      <c r="AR23">
        <v>0</v>
      </c>
      <c r="AS23">
        <v>2.7979099999999999</v>
      </c>
      <c r="AT23">
        <v>35262.199999999997</v>
      </c>
      <c r="AU23">
        <v>36248.800000000003</v>
      </c>
      <c r="AV23">
        <v>0</v>
      </c>
    </row>
    <row r="24" spans="1:48" x14ac:dyDescent="0.3">
      <c r="A24" t="s">
        <v>40</v>
      </c>
      <c r="B24" s="93" t="s">
        <v>10</v>
      </c>
      <c r="C24" s="117">
        <v>1.4468749999999999</v>
      </c>
      <c r="D24" s="118">
        <v>0.96611111111111114</v>
      </c>
      <c r="E24" s="96">
        <v>0</v>
      </c>
      <c r="F24" s="96">
        <v>0</v>
      </c>
      <c r="G24" s="96">
        <v>-4605.3999999999996</v>
      </c>
      <c r="H24" s="97">
        <v>20.295000000000002</v>
      </c>
      <c r="I24" s="27">
        <f t="shared" si="0"/>
        <v>0.59962011108872704</v>
      </c>
      <c r="J24" s="27">
        <f t="shared" si="1"/>
        <v>0.40037988891127296</v>
      </c>
      <c r="K24" s="68" t="e">
        <f t="shared" si="2"/>
        <v>#DIV/0!</v>
      </c>
      <c r="L24" s="18">
        <f t="shared" si="10"/>
        <v>421.32902023537059</v>
      </c>
      <c r="N24" s="288">
        <f t="shared" si="11"/>
        <v>0.59962011108872704</v>
      </c>
      <c r="O24" s="288">
        <f t="shared" si="12"/>
        <v>0.40037988891127296</v>
      </c>
      <c r="P24" s="288">
        <f t="shared" si="3"/>
        <v>0</v>
      </c>
      <c r="Q24" s="288">
        <f t="shared" si="4"/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f t="shared" si="13"/>
        <v>323.14999999999998</v>
      </c>
      <c r="X24" s="31">
        <v>0</v>
      </c>
      <c r="Y24" s="31">
        <f t="shared" si="14"/>
        <v>42132.902023537063</v>
      </c>
      <c r="AA24" s="3">
        <v>41329.300000000003</v>
      </c>
      <c r="AB24" s="15">
        <f t="shared" si="15"/>
        <v>1.9073028083566063E-2</v>
      </c>
      <c r="AD24">
        <v>0.59962000000000004</v>
      </c>
      <c r="AE24">
        <v>0.40038000000000001</v>
      </c>
      <c r="AF24">
        <v>0</v>
      </c>
      <c r="AG24">
        <v>0</v>
      </c>
      <c r="AH24">
        <v>0</v>
      </c>
      <c r="AI24" s="62">
        <v>6.7544899999999998E-12</v>
      </c>
      <c r="AJ24">
        <v>0</v>
      </c>
      <c r="AK24" s="62">
        <v>6.7543599999999999E-12</v>
      </c>
      <c r="AL24">
        <v>0</v>
      </c>
      <c r="AM24" s="76">
        <f t="shared" si="6"/>
        <v>1.3508849999999999E-11</v>
      </c>
      <c r="AO24" t="s">
        <v>30</v>
      </c>
      <c r="AP24">
        <v>0.59962000000000004</v>
      </c>
      <c r="AQ24">
        <v>323.14999999999998</v>
      </c>
      <c r="AR24">
        <v>0</v>
      </c>
      <c r="AS24">
        <v>4.7000900000000003</v>
      </c>
      <c r="AT24">
        <v>42132.9</v>
      </c>
      <c r="AU24">
        <v>44113.2</v>
      </c>
      <c r="AV24">
        <v>0</v>
      </c>
    </row>
    <row r="25" spans="1:48" s="149" customFormat="1" x14ac:dyDescent="0.3">
      <c r="A25" s="136" t="s">
        <v>40</v>
      </c>
      <c r="B25" s="137" t="s">
        <v>16</v>
      </c>
      <c r="C25" s="138">
        <v>0</v>
      </c>
      <c r="D25" s="139">
        <v>2.9226111111111113</v>
      </c>
      <c r="E25" s="139">
        <v>0</v>
      </c>
      <c r="F25" s="139">
        <v>0.28508021390374333</v>
      </c>
      <c r="G25" s="140">
        <v>-5239.2</v>
      </c>
      <c r="H25" s="141">
        <v>20.823</v>
      </c>
      <c r="I25" s="142">
        <f t="shared" si="0"/>
        <v>0</v>
      </c>
      <c r="J25" s="142">
        <f t="shared" si="1"/>
        <v>1</v>
      </c>
      <c r="K25" s="143">
        <f t="shared" si="2"/>
        <v>1</v>
      </c>
      <c r="L25" s="144">
        <f t="shared" si="10"/>
        <v>100.49377406271429</v>
      </c>
      <c r="M25" s="145"/>
      <c r="N25" s="289">
        <f t="shared" si="11"/>
        <v>0</v>
      </c>
      <c r="O25" s="289">
        <f t="shared" si="12"/>
        <v>0.91112604517754736</v>
      </c>
      <c r="P25" s="289">
        <f t="shared" si="3"/>
        <v>0</v>
      </c>
      <c r="Q25" s="289">
        <f t="shared" si="4"/>
        <v>8.8873954822452611E-2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f t="shared" si="13"/>
        <v>323.14999999999998</v>
      </c>
      <c r="X25" s="195">
        <v>0</v>
      </c>
      <c r="Y25" s="195">
        <f t="shared" si="14"/>
        <v>10049.377406271429</v>
      </c>
      <c r="Z25" s="145"/>
      <c r="AA25" s="147">
        <v>9130.06</v>
      </c>
      <c r="AB25" s="148">
        <f t="shared" si="15"/>
        <v>9.1480035937123741E-2</v>
      </c>
      <c r="AC25" s="145"/>
      <c r="AD25" s="145">
        <v>0</v>
      </c>
      <c r="AE25" s="145">
        <v>0.84133400000000003</v>
      </c>
      <c r="AF25" s="149">
        <v>0</v>
      </c>
      <c r="AG25" s="145">
        <v>5.4665E-3</v>
      </c>
      <c r="AH25" s="149">
        <v>0</v>
      </c>
      <c r="AI25" s="182">
        <v>2.9669400000000001E-16</v>
      </c>
      <c r="AJ25" s="145">
        <v>7.6599700000000007E-2</v>
      </c>
      <c r="AK25" s="145">
        <v>7.6599700000000007E-2</v>
      </c>
      <c r="AL25" s="145">
        <v>0</v>
      </c>
      <c r="AM25" s="76">
        <f t="shared" si="6"/>
        <v>0.15319940000000032</v>
      </c>
      <c r="AO25" s="145" t="s">
        <v>30</v>
      </c>
      <c r="AP25" s="145">
        <v>0</v>
      </c>
      <c r="AQ25" s="145">
        <v>323.14999999999998</v>
      </c>
      <c r="AR25" s="145">
        <v>0</v>
      </c>
      <c r="AS25" s="145">
        <v>-8.5170100000000009</v>
      </c>
      <c r="AT25" s="145">
        <v>10049.4</v>
      </c>
      <c r="AU25" s="145">
        <v>9193.4699999999993</v>
      </c>
      <c r="AV25" s="145">
        <v>0</v>
      </c>
    </row>
    <row r="26" spans="1:48" s="19" customFormat="1" x14ac:dyDescent="0.3">
      <c r="A26" s="150" t="s">
        <v>40</v>
      </c>
      <c r="B26" s="151" t="s">
        <v>17</v>
      </c>
      <c r="C26" s="111">
        <v>9.2187500000000006E-2</v>
      </c>
      <c r="D26" s="106">
        <v>2.7218333333333335</v>
      </c>
      <c r="E26" s="106">
        <v>0</v>
      </c>
      <c r="F26" s="106">
        <v>0.28632798573975043</v>
      </c>
      <c r="G26" s="107">
        <v>-4904.5</v>
      </c>
      <c r="H26" s="112">
        <v>20.155999999999999</v>
      </c>
      <c r="I26" s="152">
        <f t="shared" si="0"/>
        <v>3.2760063077002806E-2</v>
      </c>
      <c r="J26" s="152">
        <f t="shared" si="1"/>
        <v>0.96723993692299715</v>
      </c>
      <c r="K26" s="153">
        <f t="shared" si="2"/>
        <v>1</v>
      </c>
      <c r="L26" s="154">
        <f t="shared" si="10"/>
        <v>145.30539376663432</v>
      </c>
      <c r="M26" s="44"/>
      <c r="N26" s="290">
        <f t="shared" si="11"/>
        <v>2.9734557425561376E-2</v>
      </c>
      <c r="O26" s="290">
        <f t="shared" si="12"/>
        <v>0.87791196803045024</v>
      </c>
      <c r="P26" s="290">
        <f t="shared" si="3"/>
        <v>0</v>
      </c>
      <c r="Q26" s="290">
        <f t="shared" si="4"/>
        <v>9.2353474543988359E-2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f t="shared" si="13"/>
        <v>323.14999999999998</v>
      </c>
      <c r="X26" s="196">
        <v>0</v>
      </c>
      <c r="Y26" s="196">
        <f t="shared" si="14"/>
        <v>14530.539376663433</v>
      </c>
      <c r="Z26" s="44"/>
      <c r="AA26" s="22">
        <v>13978.5</v>
      </c>
      <c r="AB26" s="155">
        <f t="shared" si="15"/>
        <v>3.7991664476683389E-2</v>
      </c>
      <c r="AC26" s="44"/>
      <c r="AD26" s="44">
        <v>2.74795E-2</v>
      </c>
      <c r="AE26" s="44">
        <v>0.81133</v>
      </c>
      <c r="AF26" s="44">
        <v>0</v>
      </c>
      <c r="AG26" s="44">
        <v>9.5082199999999995E-3</v>
      </c>
      <c r="AH26" s="44">
        <v>0</v>
      </c>
      <c r="AI26" s="156">
        <v>1.2184500000000001E-16</v>
      </c>
      <c r="AJ26" s="44">
        <v>7.5841099999999995E-2</v>
      </c>
      <c r="AK26" s="44">
        <v>7.5841099999999995E-2</v>
      </c>
      <c r="AL26" s="44">
        <v>0</v>
      </c>
      <c r="AM26" s="76">
        <f t="shared" si="6"/>
        <v>0.1516822000000001</v>
      </c>
      <c r="AO26" s="44" t="s">
        <v>30</v>
      </c>
      <c r="AP26" s="44">
        <v>2.97346E-2</v>
      </c>
      <c r="AQ26" s="44">
        <v>323.14999999999998</v>
      </c>
      <c r="AR26" s="44">
        <v>0</v>
      </c>
      <c r="AS26" s="44">
        <v>-2.2689699999999999</v>
      </c>
      <c r="AT26" s="44">
        <v>14530.5</v>
      </c>
      <c r="AU26" s="44">
        <v>14200.8</v>
      </c>
      <c r="AV26" s="44">
        <v>0</v>
      </c>
    </row>
    <row r="27" spans="1:48" s="19" customFormat="1" x14ac:dyDescent="0.3">
      <c r="A27" s="150" t="s">
        <v>40</v>
      </c>
      <c r="B27" s="151" t="s">
        <v>18</v>
      </c>
      <c r="C27" s="111">
        <v>0.202375</v>
      </c>
      <c r="D27" s="106">
        <v>2.8906666666666663</v>
      </c>
      <c r="E27" s="106">
        <v>0</v>
      </c>
      <c r="F27" s="106">
        <v>0.3060071301247772</v>
      </c>
      <c r="G27" s="107">
        <v>-4909.5</v>
      </c>
      <c r="H27" s="112">
        <v>20.367000000000001</v>
      </c>
      <c r="I27" s="152">
        <f t="shared" si="0"/>
        <v>6.5429121819137057E-2</v>
      </c>
      <c r="J27" s="152">
        <f t="shared" si="1"/>
        <v>0.93457087818086293</v>
      </c>
      <c r="K27" s="153">
        <f t="shared" si="2"/>
        <v>1</v>
      </c>
      <c r="L27" s="154">
        <f t="shared" si="10"/>
        <v>176.68438419991961</v>
      </c>
      <c r="M27" s="44"/>
      <c r="N27" s="290">
        <f t="shared" si="11"/>
        <v>5.9538715711005184E-2</v>
      </c>
      <c r="O27" s="290">
        <f t="shared" si="12"/>
        <v>0.85043400065198582</v>
      </c>
      <c r="P27" s="290">
        <f t="shared" si="3"/>
        <v>0</v>
      </c>
      <c r="Q27" s="290">
        <f t="shared" si="4"/>
        <v>9.0027283637008931E-2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f t="shared" si="13"/>
        <v>323.14999999999998</v>
      </c>
      <c r="X27" s="196">
        <v>0</v>
      </c>
      <c r="Y27" s="196">
        <f t="shared" si="14"/>
        <v>17668.438419991962</v>
      </c>
      <c r="Z27" s="44"/>
      <c r="AA27" s="22">
        <v>17854.599999999999</v>
      </c>
      <c r="AB27" s="155">
        <f t="shared" si="15"/>
        <v>-1.0536391252177278E-2</v>
      </c>
      <c r="AC27" s="44"/>
      <c r="AD27" s="44">
        <v>5.53786E-2</v>
      </c>
      <c r="AE27" s="44">
        <v>0.79101100000000002</v>
      </c>
      <c r="AF27" s="44">
        <v>0</v>
      </c>
      <c r="AG27" s="44">
        <v>1.3863500000000001E-2</v>
      </c>
      <c r="AH27" s="44">
        <v>0</v>
      </c>
      <c r="AI27" s="156">
        <v>6.0294800000000001E-17</v>
      </c>
      <c r="AJ27" s="44">
        <v>6.9873299999999999E-2</v>
      </c>
      <c r="AK27" s="44">
        <v>6.9873299999999999E-2</v>
      </c>
      <c r="AL27" s="44">
        <v>0</v>
      </c>
      <c r="AM27" s="76">
        <f t="shared" si="6"/>
        <v>0.13974660000000005</v>
      </c>
      <c r="AO27" s="44" t="s">
        <v>30</v>
      </c>
      <c r="AP27" s="44">
        <v>5.95387E-2</v>
      </c>
      <c r="AQ27" s="44">
        <v>323.14999999999998</v>
      </c>
      <c r="AR27" s="44">
        <v>0</v>
      </c>
      <c r="AS27" s="44">
        <v>3.3979499999999998</v>
      </c>
      <c r="AT27" s="44">
        <v>17668.400000000001</v>
      </c>
      <c r="AU27" s="44">
        <v>18268.8</v>
      </c>
      <c r="AV27" s="44">
        <v>0</v>
      </c>
    </row>
    <row r="28" spans="1:48" s="19" customFormat="1" ht="15" thickBot="1" x14ac:dyDescent="0.35">
      <c r="A28" s="150" t="s">
        <v>40</v>
      </c>
      <c r="B28" s="151" t="s">
        <v>19</v>
      </c>
      <c r="C28" s="113">
        <v>0.29762499999999997</v>
      </c>
      <c r="D28" s="114">
        <v>2.7061111111111114</v>
      </c>
      <c r="E28" s="114">
        <v>0</v>
      </c>
      <c r="F28" s="114">
        <v>0.29750445632798578</v>
      </c>
      <c r="G28" s="115">
        <v>-4919.8999999999996</v>
      </c>
      <c r="H28" s="116">
        <v>20.536999999999999</v>
      </c>
      <c r="I28" s="152">
        <f t="shared" si="0"/>
        <v>9.908493589002583E-2</v>
      </c>
      <c r="J28" s="152">
        <f t="shared" si="1"/>
        <v>0.90091506410997413</v>
      </c>
      <c r="K28" s="153">
        <f t="shared" si="2"/>
        <v>1</v>
      </c>
      <c r="L28" s="154">
        <f t="shared" si="10"/>
        <v>202.79219892050307</v>
      </c>
      <c r="M28" s="44"/>
      <c r="N28" s="290">
        <f t="shared" si="11"/>
        <v>9.0155501824236775E-2</v>
      </c>
      <c r="O28" s="290">
        <f t="shared" si="12"/>
        <v>0.81972551101004698</v>
      </c>
      <c r="P28" s="290">
        <f t="shared" si="3"/>
        <v>0</v>
      </c>
      <c r="Q28" s="290">
        <f t="shared" si="4"/>
        <v>9.0118987165716244E-2</v>
      </c>
      <c r="R28" s="196">
        <v>0</v>
      </c>
      <c r="S28" s="196">
        <v>0</v>
      </c>
      <c r="T28" s="196">
        <v>0</v>
      </c>
      <c r="U28" s="196">
        <v>0</v>
      </c>
      <c r="V28" s="196">
        <v>0</v>
      </c>
      <c r="W28" s="196">
        <f t="shared" si="13"/>
        <v>323.14999999999998</v>
      </c>
      <c r="X28" s="196">
        <v>0</v>
      </c>
      <c r="Y28" s="196">
        <f t="shared" si="14"/>
        <v>20279.219892050307</v>
      </c>
      <c r="Z28" s="44"/>
      <c r="AA28" s="22">
        <v>21007.8</v>
      </c>
      <c r="AB28" s="155">
        <f t="shared" si="15"/>
        <v>-3.5927422841117489E-2</v>
      </c>
      <c r="AC28" s="44"/>
      <c r="AD28" s="44">
        <v>8.4281499999999995E-2</v>
      </c>
      <c r="AE28" s="44">
        <v>0.76631700000000003</v>
      </c>
      <c r="AF28" s="44">
        <v>0</v>
      </c>
      <c r="AG28" s="44">
        <v>1.9092700000000001E-2</v>
      </c>
      <c r="AH28" s="44">
        <v>0</v>
      </c>
      <c r="AI28" s="156">
        <v>2.5951999999999999E-17</v>
      </c>
      <c r="AJ28" s="44">
        <v>6.5154599999999993E-2</v>
      </c>
      <c r="AK28" s="44">
        <v>6.5154599999999993E-2</v>
      </c>
      <c r="AL28" s="44">
        <v>0</v>
      </c>
      <c r="AM28" s="76">
        <f t="shared" si="6"/>
        <v>0.13030920000000001</v>
      </c>
      <c r="AO28" s="44" t="s">
        <v>30</v>
      </c>
      <c r="AP28" s="44">
        <v>9.01555E-2</v>
      </c>
      <c r="AQ28" s="44">
        <v>323.14999999999998</v>
      </c>
      <c r="AR28" s="44">
        <v>0</v>
      </c>
      <c r="AS28" s="44">
        <v>6.64147</v>
      </c>
      <c r="AT28" s="44">
        <v>20279.2</v>
      </c>
      <c r="AU28" s="44">
        <v>21626.1</v>
      </c>
      <c r="AV28" s="44">
        <v>0</v>
      </c>
    </row>
    <row r="29" spans="1:48" s="19" customFormat="1" ht="15" thickBot="1" x14ac:dyDescent="0.35">
      <c r="A29" s="150" t="s">
        <v>40</v>
      </c>
      <c r="B29" s="151" t="s">
        <v>13</v>
      </c>
      <c r="C29" s="106">
        <v>0.38593749999999999</v>
      </c>
      <c r="D29" s="106">
        <v>3.4944444444444445</v>
      </c>
      <c r="E29" s="107">
        <v>0</v>
      </c>
      <c r="F29" s="106">
        <v>0.38181818181818183</v>
      </c>
      <c r="G29" s="107">
        <v>-4873.3</v>
      </c>
      <c r="H29" s="107">
        <v>20.413</v>
      </c>
      <c r="I29" s="152">
        <f t="shared" si="0"/>
        <v>9.945863719744083E-2</v>
      </c>
      <c r="J29" s="152">
        <f t="shared" si="1"/>
        <v>0.90054136280255925</v>
      </c>
      <c r="K29" s="153">
        <f t="shared" si="2"/>
        <v>1</v>
      </c>
      <c r="L29" s="154">
        <f t="shared" si="10"/>
        <v>206.93138842725688</v>
      </c>
      <c r="M29" s="44"/>
      <c r="N29" s="290">
        <f t="shared" si="11"/>
        <v>9.0548892254483385E-2</v>
      </c>
      <c r="O29" s="290">
        <f t="shared" si="12"/>
        <v>0.81986869244185401</v>
      </c>
      <c r="P29" s="290">
        <f t="shared" si="3"/>
        <v>0</v>
      </c>
      <c r="Q29" s="290">
        <f t="shared" si="4"/>
        <v>8.9582415303662621E-2</v>
      </c>
      <c r="R29" s="196">
        <v>0</v>
      </c>
      <c r="S29" s="196">
        <v>0</v>
      </c>
      <c r="T29" s="196">
        <v>0</v>
      </c>
      <c r="U29" s="196">
        <v>0</v>
      </c>
      <c r="V29" s="196">
        <v>0</v>
      </c>
      <c r="W29" s="196">
        <f t="shared" si="13"/>
        <v>323.14999999999998</v>
      </c>
      <c r="X29" s="196">
        <v>0</v>
      </c>
      <c r="Y29" s="196">
        <f t="shared" si="14"/>
        <v>20693.138842725686</v>
      </c>
      <c r="Z29" s="44"/>
      <c r="AA29" s="22">
        <v>21014.1</v>
      </c>
      <c r="AB29" s="155">
        <f t="shared" si="15"/>
        <v>-1.551051098210462E-2</v>
      </c>
      <c r="AC29" s="44"/>
      <c r="AD29" s="44">
        <v>8.4690799999999997E-2</v>
      </c>
      <c r="AE29" s="44">
        <v>0.76682700000000004</v>
      </c>
      <c r="AF29" s="44">
        <v>0</v>
      </c>
      <c r="AG29" s="44">
        <v>1.9091E-2</v>
      </c>
      <c r="AH29" s="44">
        <v>0</v>
      </c>
      <c r="AI29" s="156">
        <v>2.6309199999999999E-17</v>
      </c>
      <c r="AJ29" s="44">
        <v>6.4695799999999998E-2</v>
      </c>
      <c r="AK29" s="44">
        <v>6.4695799999999998E-2</v>
      </c>
      <c r="AL29" s="44">
        <v>0</v>
      </c>
      <c r="AM29" s="76">
        <f t="shared" si="6"/>
        <v>0.12939160000000002</v>
      </c>
      <c r="AO29" s="44" t="s">
        <v>30</v>
      </c>
      <c r="AP29" s="44">
        <v>9.0548900000000002E-2</v>
      </c>
      <c r="AQ29" s="44">
        <v>323.14999999999998</v>
      </c>
      <c r="AR29" s="44">
        <v>0</v>
      </c>
      <c r="AS29" s="44">
        <v>4.5383699999999996</v>
      </c>
      <c r="AT29" s="44">
        <v>20693.099999999999</v>
      </c>
      <c r="AU29" s="44">
        <v>21632.3</v>
      </c>
      <c r="AV29" s="44">
        <v>0</v>
      </c>
    </row>
    <row r="30" spans="1:48" s="22" customFormat="1" x14ac:dyDescent="0.3">
      <c r="A30" s="150" t="s">
        <v>40</v>
      </c>
      <c r="B30" s="151" t="s">
        <v>11</v>
      </c>
      <c r="C30" s="108">
        <v>0.28000000000000003</v>
      </c>
      <c r="D30" s="108">
        <v>2.4922222222222223</v>
      </c>
      <c r="E30" s="127">
        <v>0</v>
      </c>
      <c r="F30" s="108">
        <v>0.28003565062388591</v>
      </c>
      <c r="G30" s="109">
        <v>-4869.8</v>
      </c>
      <c r="H30" s="110">
        <v>20.408999999999999</v>
      </c>
      <c r="I30" s="152">
        <f t="shared" si="0"/>
        <v>0.10100200400801604</v>
      </c>
      <c r="J30" s="152">
        <f t="shared" si="1"/>
        <v>0.89899799599198404</v>
      </c>
      <c r="K30" s="153">
        <f t="shared" si="2"/>
        <v>1</v>
      </c>
      <c r="L30" s="154">
        <f t="shared" si="10"/>
        <v>208.34975145326996</v>
      </c>
      <c r="M30" s="44"/>
      <c r="N30" s="290">
        <f t="shared" si="11"/>
        <v>9.1735368263269071E-2</v>
      </c>
      <c r="O30" s="290">
        <f t="shared" si="12"/>
        <v>0.81651758339092262</v>
      </c>
      <c r="P30" s="290">
        <f t="shared" si="3"/>
        <v>0</v>
      </c>
      <c r="Q30" s="290">
        <f t="shared" si="4"/>
        <v>9.174704834580831E-2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f t="shared" si="13"/>
        <v>323.14999999999998</v>
      </c>
      <c r="X30" s="196">
        <v>0</v>
      </c>
      <c r="Y30" s="196">
        <f t="shared" si="14"/>
        <v>20834.975145326996</v>
      </c>
      <c r="Z30" s="44"/>
      <c r="AA30" s="22">
        <v>21245.8</v>
      </c>
      <c r="AB30" s="155">
        <f t="shared" si="15"/>
        <v>-1.9718039105275597E-2</v>
      </c>
      <c r="AC30" s="44"/>
      <c r="AD30" s="44">
        <v>8.5672499999999999E-2</v>
      </c>
      <c r="AE30" s="44">
        <v>0.76255300000000004</v>
      </c>
      <c r="AF30" s="44">
        <v>0</v>
      </c>
      <c r="AG30" s="44">
        <v>1.9592399999999999E-2</v>
      </c>
      <c r="AH30" s="44">
        <v>0</v>
      </c>
      <c r="AI30" s="156">
        <v>2.3050800000000001E-17</v>
      </c>
      <c r="AJ30" s="44">
        <v>6.6090999999999997E-2</v>
      </c>
      <c r="AK30" s="44">
        <v>6.6090999999999997E-2</v>
      </c>
      <c r="AL30" s="44">
        <v>0</v>
      </c>
      <c r="AM30" s="76">
        <f t="shared" si="6"/>
        <v>0.13218200000000002</v>
      </c>
      <c r="AO30" s="44" t="s">
        <v>30</v>
      </c>
      <c r="AP30" s="44">
        <v>9.1735399999999995E-2</v>
      </c>
      <c r="AQ30" s="44">
        <v>323.14999999999998</v>
      </c>
      <c r="AR30" s="44">
        <v>0</v>
      </c>
      <c r="AS30" s="44">
        <v>5.0301799999999997</v>
      </c>
      <c r="AT30" s="44">
        <v>20835</v>
      </c>
      <c r="AU30" s="44">
        <v>21883</v>
      </c>
      <c r="AV30" s="44">
        <v>0</v>
      </c>
    </row>
    <row r="31" spans="1:48" s="19" customFormat="1" x14ac:dyDescent="0.3">
      <c r="A31" s="150" t="s">
        <v>40</v>
      </c>
      <c r="B31" s="157">
        <v>4</v>
      </c>
      <c r="C31" s="123">
        <v>0.28000000000000003</v>
      </c>
      <c r="D31" s="123">
        <v>2.48</v>
      </c>
      <c r="E31" s="123">
        <v>0</v>
      </c>
      <c r="F31" s="123">
        <v>0.28000000000000003</v>
      </c>
      <c r="G31" s="107">
        <v>-4752.8999999999996</v>
      </c>
      <c r="H31" s="112">
        <v>20.146000000000001</v>
      </c>
      <c r="I31" s="152">
        <f t="shared" si="0"/>
        <v>0.10144927536231886</v>
      </c>
      <c r="J31" s="152">
        <f t="shared" si="1"/>
        <v>0.89855072463768126</v>
      </c>
      <c r="K31" s="153">
        <f t="shared" si="2"/>
        <v>1</v>
      </c>
      <c r="L31" s="154">
        <f t="shared" si="10"/>
        <v>229.97478524093771</v>
      </c>
      <c r="M31" s="44"/>
      <c r="N31" s="291">
        <f t="shared" si="11"/>
        <v>9.2105263157894746E-2</v>
      </c>
      <c r="O31" s="291">
        <f t="shared" si="12"/>
        <v>0.81578947368421051</v>
      </c>
      <c r="P31" s="290">
        <f t="shared" si="3"/>
        <v>0</v>
      </c>
      <c r="Q31" s="290">
        <f t="shared" si="4"/>
        <v>9.2105263157894746E-2</v>
      </c>
      <c r="R31" s="196">
        <v>0</v>
      </c>
      <c r="S31" s="196">
        <v>0</v>
      </c>
      <c r="T31" s="196">
        <v>0</v>
      </c>
      <c r="U31" s="196">
        <v>0</v>
      </c>
      <c r="V31" s="196">
        <v>0</v>
      </c>
      <c r="W31" s="196">
        <f t="shared" si="13"/>
        <v>323.14999999999998</v>
      </c>
      <c r="X31" s="196">
        <v>0</v>
      </c>
      <c r="Y31" s="196">
        <f t="shared" si="14"/>
        <v>22997.478524093771</v>
      </c>
      <c r="Z31" s="44"/>
      <c r="AA31" s="22">
        <v>21300.9</v>
      </c>
      <c r="AB31" s="155">
        <f t="shared" si="15"/>
        <v>7.3772371276108153E-2</v>
      </c>
      <c r="AC31" s="44"/>
      <c r="AD31" s="44">
        <v>8.5999400000000004E-2</v>
      </c>
      <c r="AE31" s="44">
        <v>0.76170899999999997</v>
      </c>
      <c r="AF31" s="44">
        <v>0</v>
      </c>
      <c r="AG31" s="44">
        <v>1.9706999999999999E-2</v>
      </c>
      <c r="AH31" s="44">
        <v>0</v>
      </c>
      <c r="AI31" s="156">
        <v>2.2440299999999999E-17</v>
      </c>
      <c r="AJ31" s="44">
        <v>6.6292400000000001E-2</v>
      </c>
      <c r="AK31" s="44">
        <v>6.6292400000000001E-2</v>
      </c>
      <c r="AL31" s="44">
        <v>0</v>
      </c>
      <c r="AM31" s="76">
        <f t="shared" si="6"/>
        <v>0.13258480000000003</v>
      </c>
      <c r="AO31" s="44" t="s">
        <v>30</v>
      </c>
      <c r="AP31" s="44">
        <v>9.2105300000000001E-2</v>
      </c>
      <c r="AQ31" s="44">
        <v>323.14999999999998</v>
      </c>
      <c r="AR31" s="44">
        <v>0</v>
      </c>
      <c r="AS31" s="44">
        <v>-4.5872799999999998</v>
      </c>
      <c r="AT31" s="44">
        <v>22997.5</v>
      </c>
      <c r="AU31" s="44">
        <v>21942.5</v>
      </c>
      <c r="AV31" s="44">
        <v>0</v>
      </c>
    </row>
    <row r="32" spans="1:48" s="19" customFormat="1" x14ac:dyDescent="0.3">
      <c r="A32" s="150" t="s">
        <v>40</v>
      </c>
      <c r="B32" s="158" t="s">
        <v>12</v>
      </c>
      <c r="C32" s="94">
        <v>0.28187499999999999</v>
      </c>
      <c r="D32" s="94">
        <v>2.4816666666666669</v>
      </c>
      <c r="E32" s="125">
        <v>0</v>
      </c>
      <c r="F32" s="94">
        <v>0.13992869875222816</v>
      </c>
      <c r="G32" s="99">
        <v>-4864.3</v>
      </c>
      <c r="H32" s="101">
        <v>20.417000000000002</v>
      </c>
      <c r="I32" s="159">
        <f t="shared" si="0"/>
        <v>0.10199773840934789</v>
      </c>
      <c r="J32" s="159">
        <f t="shared" si="1"/>
        <v>0.89800226159065211</v>
      </c>
      <c r="K32" s="153">
        <f t="shared" si="2"/>
        <v>1</v>
      </c>
      <c r="L32" s="86">
        <f t="shared" si="10"/>
        <v>213.6284144542235</v>
      </c>
      <c r="M32" s="44"/>
      <c r="N32" s="290">
        <f t="shared" si="11"/>
        <v>9.7082099875103342E-2</v>
      </c>
      <c r="O32" s="290">
        <f t="shared" si="12"/>
        <v>0.85472429690482721</v>
      </c>
      <c r="P32" s="290">
        <f t="shared" si="3"/>
        <v>0</v>
      </c>
      <c r="Q32" s="292">
        <f t="shared" si="4"/>
        <v>4.8193603220069409E-2</v>
      </c>
      <c r="R32" s="196">
        <v>0</v>
      </c>
      <c r="S32" s="196">
        <v>0</v>
      </c>
      <c r="T32" s="196">
        <v>0</v>
      </c>
      <c r="U32" s="196">
        <v>0</v>
      </c>
      <c r="V32" s="196">
        <v>0</v>
      </c>
      <c r="W32" s="196">
        <f t="shared" si="13"/>
        <v>323.14999999999998</v>
      </c>
      <c r="X32" s="196">
        <v>0</v>
      </c>
      <c r="Y32" s="196">
        <f t="shared" si="14"/>
        <v>21362.841445422349</v>
      </c>
      <c r="AA32" s="22">
        <v>20143.5</v>
      </c>
      <c r="AB32" s="155">
        <f t="shared" si="15"/>
        <v>5.7077680819637926E-2</v>
      </c>
      <c r="AD32" s="19">
        <v>9.3846399999999996E-2</v>
      </c>
      <c r="AE32" s="19">
        <v>0.826237</v>
      </c>
      <c r="AF32" s="19">
        <v>0</v>
      </c>
      <c r="AG32" s="19">
        <v>1.3258000000000001E-2</v>
      </c>
      <c r="AH32" s="19">
        <v>0</v>
      </c>
      <c r="AI32" s="161">
        <v>1.35E-16</v>
      </c>
      <c r="AJ32" s="19">
        <v>3.3329400000000002E-2</v>
      </c>
      <c r="AK32" s="19">
        <v>3.3329400000000002E-2</v>
      </c>
      <c r="AL32" s="19">
        <v>0</v>
      </c>
      <c r="AM32" s="76">
        <f t="shared" si="6"/>
        <v>6.6658800000000143E-2</v>
      </c>
      <c r="AO32" s="19" t="s">
        <v>30</v>
      </c>
      <c r="AP32" s="19">
        <v>9.7082100000000005E-2</v>
      </c>
      <c r="AQ32" s="19">
        <v>323.14999999999998</v>
      </c>
      <c r="AR32" s="19">
        <v>0</v>
      </c>
      <c r="AS32" s="19">
        <v>-3.2989000000000002</v>
      </c>
      <c r="AT32" s="19">
        <v>21362.799999999999</v>
      </c>
      <c r="AU32" s="19">
        <v>20658.099999999999</v>
      </c>
      <c r="AV32" s="19">
        <v>0</v>
      </c>
    </row>
    <row r="33" spans="1:48" s="263" customFormat="1" x14ac:dyDescent="0.3">
      <c r="A33" s="255" t="s">
        <v>40</v>
      </c>
      <c r="B33" s="256" t="s">
        <v>248</v>
      </c>
      <c r="C33" s="257">
        <v>0.62546875000000002</v>
      </c>
      <c r="D33" s="257">
        <v>2.1111111111111112</v>
      </c>
      <c r="E33" s="258">
        <v>0</v>
      </c>
      <c r="F33" s="257">
        <v>0.27217468805704098</v>
      </c>
      <c r="G33" s="259">
        <v>-4807.3545561206511</v>
      </c>
      <c r="H33" s="260">
        <v>20.474623102608295</v>
      </c>
      <c r="I33" s="261">
        <f t="shared" ref="I33:I34" si="16">C33/(C33+D33)</f>
        <v>0.22855855913009826</v>
      </c>
      <c r="J33" s="261">
        <f t="shared" ref="J33:J34" si="17">D33/(D33+C33)</f>
        <v>0.77144144086990174</v>
      </c>
      <c r="K33" s="153">
        <f t="shared" si="2"/>
        <v>1</v>
      </c>
      <c r="L33" s="154">
        <f t="shared" si="10"/>
        <v>269.90797709024628</v>
      </c>
      <c r="M33" s="44"/>
      <c r="N33" s="293">
        <f t="shared" ref="N33:N34" si="18">C33/SUM($C33:$F33)</f>
        <v>0.2078829428518611</v>
      </c>
      <c r="O33" s="293">
        <f t="shared" ref="O33:O34" si="19">D33/SUM($C33:$F33)</f>
        <v>0.70165614263708631</v>
      </c>
      <c r="P33" s="293">
        <f t="shared" ref="P33:P34" si="20">E33/SUM($C33:$F33)</f>
        <v>0</v>
      </c>
      <c r="Q33" s="294">
        <f t="shared" ref="Q33:Q34" si="21">F33/SUM($C33:$F33)</f>
        <v>9.0460914511052662E-2</v>
      </c>
      <c r="R33" s="264">
        <v>0</v>
      </c>
      <c r="S33" s="264">
        <v>0</v>
      </c>
      <c r="T33" s="264">
        <v>0</v>
      </c>
      <c r="U33" s="264">
        <v>0</v>
      </c>
      <c r="V33" s="264">
        <v>0</v>
      </c>
      <c r="W33" s="264">
        <f t="shared" si="13"/>
        <v>323.14999999999998</v>
      </c>
      <c r="X33" s="264">
        <v>0</v>
      </c>
      <c r="Y33" s="264">
        <f t="shared" ref="Y33:Y34" si="22">L33*100</f>
        <v>26990.797709024628</v>
      </c>
      <c r="AA33" s="263">
        <v>28341</v>
      </c>
      <c r="AB33" s="299">
        <f t="shared" si="15"/>
        <v>-5.0024541902439566E-2</v>
      </c>
      <c r="AI33" s="265"/>
      <c r="AM33" s="266"/>
    </row>
    <row r="34" spans="1:48" s="263" customFormat="1" x14ac:dyDescent="0.3">
      <c r="A34" s="255" t="s">
        <v>40</v>
      </c>
      <c r="B34" s="256" t="s">
        <v>249</v>
      </c>
      <c r="C34" s="257">
        <v>0.93753125000000004</v>
      </c>
      <c r="D34" s="257">
        <v>1.8895000000000002</v>
      </c>
      <c r="E34" s="258">
        <v>0</v>
      </c>
      <c r="F34" s="257">
        <v>0.27631016042780748</v>
      </c>
      <c r="G34" s="259">
        <v>-4765.5152470867861</v>
      </c>
      <c r="H34" s="260">
        <v>20.448876549827354</v>
      </c>
      <c r="I34" s="262">
        <f t="shared" si="16"/>
        <v>0.3316310175205881</v>
      </c>
      <c r="J34" s="262">
        <f t="shared" si="17"/>
        <v>0.66836898247941201</v>
      </c>
      <c r="K34" s="153">
        <f t="shared" si="2"/>
        <v>1</v>
      </c>
      <c r="L34" s="86">
        <f t="shared" si="10"/>
        <v>299.4082001124757</v>
      </c>
      <c r="M34" s="44"/>
      <c r="N34" s="293">
        <f t="shared" si="18"/>
        <v>0.3021038055464087</v>
      </c>
      <c r="O34" s="293">
        <f t="shared" si="19"/>
        <v>0.60885985462344772</v>
      </c>
      <c r="P34" s="293">
        <f t="shared" si="20"/>
        <v>0</v>
      </c>
      <c r="Q34" s="294">
        <f t="shared" si="21"/>
        <v>8.9036339830143613E-2</v>
      </c>
      <c r="R34" s="264">
        <v>0</v>
      </c>
      <c r="S34" s="264">
        <v>0</v>
      </c>
      <c r="T34" s="264">
        <v>0</v>
      </c>
      <c r="U34" s="264">
        <v>0</v>
      </c>
      <c r="V34" s="264">
        <v>0</v>
      </c>
      <c r="W34" s="264">
        <f t="shared" si="13"/>
        <v>323.14999999999998</v>
      </c>
      <c r="X34" s="264">
        <v>0</v>
      </c>
      <c r="Y34" s="264">
        <f t="shared" si="22"/>
        <v>29940.820011247568</v>
      </c>
      <c r="AA34" s="263">
        <v>30405.1</v>
      </c>
      <c r="AB34" s="299">
        <f t="shared" si="15"/>
        <v>-1.5506588950403471E-2</v>
      </c>
      <c r="AI34" s="265"/>
      <c r="AM34" s="266"/>
    </row>
    <row r="35" spans="1:48" s="19" customFormat="1" x14ac:dyDescent="0.3">
      <c r="A35" s="150" t="s">
        <v>40</v>
      </c>
      <c r="B35" s="162">
        <v>9</v>
      </c>
      <c r="C35" s="119">
        <v>0.96</v>
      </c>
      <c r="D35" s="119">
        <v>1.44</v>
      </c>
      <c r="E35" s="119">
        <v>0</v>
      </c>
      <c r="F35" s="119">
        <v>0.24</v>
      </c>
      <c r="G35" s="120">
        <v>-4753.2</v>
      </c>
      <c r="H35" s="121">
        <v>20.465</v>
      </c>
      <c r="I35" s="163">
        <f t="shared" si="0"/>
        <v>0.4</v>
      </c>
      <c r="J35" s="163">
        <f t="shared" si="1"/>
        <v>0.6</v>
      </c>
      <c r="K35" s="153">
        <f t="shared" si="2"/>
        <v>1</v>
      </c>
      <c r="L35" s="164">
        <f t="shared" si="10"/>
        <v>316.09452926120929</v>
      </c>
      <c r="M35" s="44"/>
      <c r="N35" s="290">
        <f t="shared" si="11"/>
        <v>0.36363636363636365</v>
      </c>
      <c r="O35" s="290">
        <f t="shared" si="12"/>
        <v>0.54545454545454553</v>
      </c>
      <c r="P35" s="290">
        <f t="shared" si="3"/>
        <v>0</v>
      </c>
      <c r="Q35" s="290">
        <f t="shared" si="4"/>
        <v>9.0909090909090912E-2</v>
      </c>
      <c r="R35" s="197">
        <v>0</v>
      </c>
      <c r="S35" s="197">
        <v>0</v>
      </c>
      <c r="T35" s="197">
        <v>0</v>
      </c>
      <c r="U35" s="197">
        <v>0</v>
      </c>
      <c r="V35" s="197">
        <v>0</v>
      </c>
      <c r="W35" s="197">
        <f t="shared" si="13"/>
        <v>323.14999999999998</v>
      </c>
      <c r="X35" s="197">
        <v>0</v>
      </c>
      <c r="Y35" s="197">
        <f t="shared" si="14"/>
        <v>31609.452926120928</v>
      </c>
      <c r="Z35" s="53"/>
      <c r="AA35" s="22">
        <v>30760.799999999999</v>
      </c>
      <c r="AB35" s="165">
        <f t="shared" si="15"/>
        <v>2.6848073837419446E-2</v>
      </c>
      <c r="AC35" s="166"/>
      <c r="AD35" s="53">
        <v>0.35869099999999998</v>
      </c>
      <c r="AE35" s="53">
        <v>0.53803699999999999</v>
      </c>
      <c r="AF35" s="53">
        <v>0</v>
      </c>
      <c r="AG35" s="53">
        <v>7.6073600000000005E-2</v>
      </c>
      <c r="AH35" s="53">
        <v>0</v>
      </c>
      <c r="AI35" s="167">
        <v>2.68714E-20</v>
      </c>
      <c r="AJ35" s="53">
        <v>1.3599200000000001E-2</v>
      </c>
      <c r="AK35" s="53">
        <v>1.3599200000000001E-2</v>
      </c>
      <c r="AL35" s="53">
        <v>0</v>
      </c>
      <c r="AM35" s="76">
        <f t="shared" si="6"/>
        <v>2.7198400000000001E-2</v>
      </c>
      <c r="AO35" s="53" t="s">
        <v>30</v>
      </c>
      <c r="AP35" s="53">
        <v>0.36363600000000001</v>
      </c>
      <c r="AQ35" s="53">
        <v>323.14999999999998</v>
      </c>
      <c r="AR35" s="53">
        <v>0</v>
      </c>
      <c r="AS35" s="53">
        <v>2.2734299999999998</v>
      </c>
      <c r="AT35" s="53">
        <v>31609.5</v>
      </c>
      <c r="AU35" s="53">
        <v>32328.1</v>
      </c>
      <c r="AV35" s="53">
        <v>0</v>
      </c>
    </row>
    <row r="36" spans="1:48" s="19" customFormat="1" x14ac:dyDescent="0.3">
      <c r="A36" s="150" t="s">
        <v>40</v>
      </c>
      <c r="B36" s="168" t="s">
        <v>14</v>
      </c>
      <c r="C36" s="122">
        <v>1.3234375</v>
      </c>
      <c r="D36" s="122">
        <v>1.9688888888888887</v>
      </c>
      <c r="E36" s="122">
        <v>0</v>
      </c>
      <c r="F36" s="122">
        <v>0.24188948306595365</v>
      </c>
      <c r="G36" s="120">
        <v>-4778</v>
      </c>
      <c r="H36" s="121">
        <v>20.533000000000001</v>
      </c>
      <c r="I36" s="163">
        <f t="shared" si="0"/>
        <v>0.40197639713559524</v>
      </c>
      <c r="J36" s="163">
        <f t="shared" si="1"/>
        <v>0.59802360286440481</v>
      </c>
      <c r="K36" s="153">
        <f t="shared" si="2"/>
        <v>1</v>
      </c>
      <c r="L36" s="164">
        <f t="shared" si="10"/>
        <v>313.34247641172891</v>
      </c>
      <c r="M36" s="44"/>
      <c r="N36" s="290">
        <f t="shared" si="11"/>
        <v>0.37446425117998849</v>
      </c>
      <c r="O36" s="290">
        <f t="shared" si="12"/>
        <v>0.55709355631405122</v>
      </c>
      <c r="P36" s="290">
        <f t="shared" si="3"/>
        <v>0</v>
      </c>
      <c r="Q36" s="290">
        <f t="shared" si="4"/>
        <v>6.84421925059603E-2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7">
        <f t="shared" si="13"/>
        <v>323.14999999999998</v>
      </c>
      <c r="X36" s="197">
        <v>0</v>
      </c>
      <c r="Y36" s="197">
        <f t="shared" si="14"/>
        <v>31334.247641172889</v>
      </c>
      <c r="Z36" s="53"/>
      <c r="AA36" s="22">
        <v>33011.800000000003</v>
      </c>
      <c r="AB36" s="165">
        <f t="shared" si="15"/>
        <v>-5.35373428472821E-2</v>
      </c>
      <c r="AC36" s="53"/>
      <c r="AD36" s="53">
        <v>0.37130200000000002</v>
      </c>
      <c r="AE36" s="53">
        <v>0.55238900000000002</v>
      </c>
      <c r="AF36" s="53">
        <v>0</v>
      </c>
      <c r="AG36" s="53">
        <v>5.9419600000000003E-2</v>
      </c>
      <c r="AH36" s="53">
        <v>0</v>
      </c>
      <c r="AI36" s="167">
        <v>1.0719E-19</v>
      </c>
      <c r="AJ36" s="53">
        <v>8.4446499999999997E-3</v>
      </c>
      <c r="AK36" s="53">
        <v>8.4446499999999997E-3</v>
      </c>
      <c r="AL36" s="53">
        <v>0</v>
      </c>
      <c r="AM36" s="76">
        <f t="shared" si="6"/>
        <v>1.6889299999999999E-2</v>
      </c>
      <c r="AO36" s="53" t="s">
        <v>30</v>
      </c>
      <c r="AP36" s="53">
        <v>0.37446400000000002</v>
      </c>
      <c r="AQ36" s="53">
        <v>323.14999999999998</v>
      </c>
      <c r="AR36" s="53">
        <v>0</v>
      </c>
      <c r="AS36" s="53">
        <v>11.018700000000001</v>
      </c>
      <c r="AT36" s="53">
        <v>31334.2</v>
      </c>
      <c r="AU36" s="53">
        <v>34786.9</v>
      </c>
      <c r="AV36" s="53">
        <v>0</v>
      </c>
    </row>
    <row r="37" spans="1:48" s="19" customFormat="1" x14ac:dyDescent="0.3">
      <c r="A37" s="150" t="s">
        <v>40</v>
      </c>
      <c r="B37" s="169" t="s">
        <v>37</v>
      </c>
      <c r="C37" s="98">
        <v>1.0293125000000001</v>
      </c>
      <c r="D37" s="98">
        <v>1.5309444444444444</v>
      </c>
      <c r="E37" s="99">
        <v>0</v>
      </c>
      <c r="F37" s="98">
        <v>0.2673618538324421</v>
      </c>
      <c r="G37" s="99">
        <v>-4714</v>
      </c>
      <c r="H37" s="101">
        <v>20.349</v>
      </c>
      <c r="I37" s="159">
        <f t="shared" ref="I37:I59" si="23">C37/(C37+D37)</f>
        <v>0.402034843508003</v>
      </c>
      <c r="J37" s="159">
        <f t="shared" ref="J37:J59" si="24">D37/(D37+C37)</f>
        <v>0.59796515649199711</v>
      </c>
      <c r="K37" s="153">
        <f t="shared" ref="K37:K60" si="25">F37/(F37+E37)</f>
        <v>1</v>
      </c>
      <c r="L37" s="86">
        <f t="shared" si="10"/>
        <v>317.77615098268768</v>
      </c>
      <c r="N37" s="290">
        <f t="shared" si="11"/>
        <v>0.36402095665343909</v>
      </c>
      <c r="O37" s="290">
        <f t="shared" si="12"/>
        <v>0.54142533122830483</v>
      </c>
      <c r="P37" s="290">
        <f t="shared" si="3"/>
        <v>0</v>
      </c>
      <c r="Q37" s="290">
        <f t="shared" si="4"/>
        <v>9.4553712118256139E-2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f t="shared" si="13"/>
        <v>323.14999999999998</v>
      </c>
      <c r="X37" s="196">
        <v>0</v>
      </c>
      <c r="Y37" s="196">
        <f t="shared" si="14"/>
        <v>31777.615098268769</v>
      </c>
      <c r="AA37" s="22">
        <v>30380.400000000001</v>
      </c>
      <c r="AB37" s="165">
        <f t="shared" ref="AB37:AB58" si="26">(Y37-AA37)/Y37</f>
        <v>4.3968532375637179E-2</v>
      </c>
      <c r="AD37" s="19">
        <v>0.35886299999999999</v>
      </c>
      <c r="AE37" s="19">
        <v>0.53375399999999995</v>
      </c>
      <c r="AF37" s="19">
        <v>0</v>
      </c>
      <c r="AG37" s="19">
        <v>7.9045099999999993E-2</v>
      </c>
      <c r="AH37" s="19">
        <v>0</v>
      </c>
      <c r="AI37" s="161">
        <v>2.0699299999999999E-20</v>
      </c>
      <c r="AJ37" s="19">
        <v>1.41689E-2</v>
      </c>
      <c r="AK37" s="19">
        <v>1.41689E-2</v>
      </c>
      <c r="AL37" s="19">
        <v>0</v>
      </c>
      <c r="AM37" s="76">
        <f t="shared" ref="AM37:AM58" si="27">AL37+AK37+AJ37+AI37</f>
        <v>2.83378E-2</v>
      </c>
      <c r="AO37" s="19" t="s">
        <v>30</v>
      </c>
      <c r="AP37" s="19">
        <v>0.36402099999999998</v>
      </c>
      <c r="AQ37" s="19">
        <v>323.14999999999998</v>
      </c>
      <c r="AR37" s="19">
        <v>0</v>
      </c>
      <c r="AS37" s="19">
        <v>0.42844700000000002</v>
      </c>
      <c r="AT37" s="19">
        <v>31777.599999999999</v>
      </c>
      <c r="AU37" s="19">
        <v>31913.8</v>
      </c>
      <c r="AV37" s="19">
        <v>0</v>
      </c>
    </row>
    <row r="38" spans="1:48" s="19" customFormat="1" x14ac:dyDescent="0.3">
      <c r="A38" s="150" t="s">
        <v>40</v>
      </c>
      <c r="B38" s="157">
        <v>15</v>
      </c>
      <c r="C38" s="107">
        <v>1.31</v>
      </c>
      <c r="D38" s="107">
        <v>0.88</v>
      </c>
      <c r="E38" s="107">
        <v>0</v>
      </c>
      <c r="F38" s="107">
        <v>0.22</v>
      </c>
      <c r="G38" s="107">
        <v>-4696.2</v>
      </c>
      <c r="H38" s="112">
        <v>20.399999999999999</v>
      </c>
      <c r="I38" s="152">
        <f t="shared" si="23"/>
        <v>0.59817351598173518</v>
      </c>
      <c r="J38" s="152">
        <f t="shared" si="24"/>
        <v>0.40182648401826487</v>
      </c>
      <c r="K38" s="153">
        <f t="shared" si="25"/>
        <v>1</v>
      </c>
      <c r="L38" s="154">
        <f t="shared" si="10"/>
        <v>353.33972435605489</v>
      </c>
      <c r="M38" s="44"/>
      <c r="N38" s="290">
        <f t="shared" si="11"/>
        <v>0.54356846473029041</v>
      </c>
      <c r="O38" s="290">
        <f t="shared" si="12"/>
        <v>0.36514522821576761</v>
      </c>
      <c r="P38" s="290">
        <f t="shared" si="3"/>
        <v>0</v>
      </c>
      <c r="Q38" s="290">
        <f t="shared" si="4"/>
        <v>9.1286307053941904E-2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f t="shared" si="13"/>
        <v>323.14999999999998</v>
      </c>
      <c r="X38" s="196">
        <v>0</v>
      </c>
      <c r="Y38" s="196">
        <f t="shared" si="14"/>
        <v>35333.972435605487</v>
      </c>
      <c r="Z38" s="46"/>
      <c r="AA38" s="22">
        <v>35179.9</v>
      </c>
      <c r="AB38" s="165">
        <f t="shared" si="26"/>
        <v>4.3604617591830363E-3</v>
      </c>
      <c r="AC38" s="44"/>
      <c r="AD38" s="44">
        <v>0.54328799999999999</v>
      </c>
      <c r="AE38" s="44">
        <v>0.36495699999999998</v>
      </c>
      <c r="AF38" s="44">
        <v>0</v>
      </c>
      <c r="AG38" s="44">
        <v>9.0724200000000005E-2</v>
      </c>
      <c r="AH38" s="44">
        <v>0</v>
      </c>
      <c r="AI38" s="156">
        <v>1.29436E-21</v>
      </c>
      <c r="AJ38" s="44">
        <v>5.1510300000000005E-4</v>
      </c>
      <c r="AK38" s="44">
        <v>5.1510300000000005E-4</v>
      </c>
      <c r="AL38" s="44">
        <v>0</v>
      </c>
      <c r="AM38" s="76">
        <f t="shared" si="27"/>
        <v>1.0302060000000001E-3</v>
      </c>
      <c r="AO38" s="44" t="s">
        <v>30</v>
      </c>
      <c r="AP38" s="44">
        <v>0.54356800000000005</v>
      </c>
      <c r="AQ38" s="44">
        <v>323.14999999999998</v>
      </c>
      <c r="AR38" s="44">
        <v>0</v>
      </c>
      <c r="AS38" s="44">
        <v>5.5973800000000002</v>
      </c>
      <c r="AT38" s="44">
        <v>35334</v>
      </c>
      <c r="AU38" s="44">
        <v>37311.800000000003</v>
      </c>
      <c r="AV38" s="44">
        <v>0</v>
      </c>
    </row>
    <row r="39" spans="1:48" s="19" customFormat="1" x14ac:dyDescent="0.3">
      <c r="A39" s="150" t="s">
        <v>40</v>
      </c>
      <c r="B39" s="169" t="s">
        <v>36</v>
      </c>
      <c r="C39" s="98">
        <v>1.4040625</v>
      </c>
      <c r="D39" s="98">
        <v>0.93594444444444447</v>
      </c>
      <c r="E39" s="99">
        <v>0</v>
      </c>
      <c r="F39" s="98">
        <v>0.2344741532976827</v>
      </c>
      <c r="G39" s="99">
        <v>-4656.3999999999996</v>
      </c>
      <c r="H39" s="99">
        <v>20.263999999999999</v>
      </c>
      <c r="I39" s="159">
        <f t="shared" si="23"/>
        <v>0.60002492870094759</v>
      </c>
      <c r="J39" s="159">
        <f t="shared" si="24"/>
        <v>0.39997507129905246</v>
      </c>
      <c r="K39" s="153">
        <f t="shared" si="25"/>
        <v>1</v>
      </c>
      <c r="L39" s="86">
        <f t="shared" si="10"/>
        <v>348.8327580503971</v>
      </c>
      <c r="N39" s="290">
        <f t="shared" si="11"/>
        <v>0.54537689215562379</v>
      </c>
      <c r="O39" s="290">
        <f t="shared" si="12"/>
        <v>0.3635468309576198</v>
      </c>
      <c r="P39" s="290">
        <f t="shared" si="3"/>
        <v>0</v>
      </c>
      <c r="Q39" s="290">
        <f t="shared" si="4"/>
        <v>9.1076276886756471E-2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f t="shared" si="13"/>
        <v>323.14999999999998</v>
      </c>
      <c r="X39" s="196">
        <v>0</v>
      </c>
      <c r="Y39" s="196">
        <f t="shared" si="14"/>
        <v>34883.27580503971</v>
      </c>
      <c r="AA39" s="22">
        <v>35277.199999999997</v>
      </c>
      <c r="AB39" s="165">
        <f t="shared" si="26"/>
        <v>-1.1292637685804033E-2</v>
      </c>
      <c r="AD39" s="19">
        <v>0.54510800000000004</v>
      </c>
      <c r="AE39" s="19">
        <v>0.363367</v>
      </c>
      <c r="AF39" s="19">
        <v>0</v>
      </c>
      <c r="AG39" s="19">
        <v>9.0537699999999999E-2</v>
      </c>
      <c r="AH39" s="19">
        <v>0</v>
      </c>
      <c r="AI39" s="161">
        <v>1.2734699999999999E-21</v>
      </c>
      <c r="AJ39" s="19">
        <v>4.9359000000000002E-4</v>
      </c>
      <c r="AK39" s="19">
        <v>4.9359000000000002E-4</v>
      </c>
      <c r="AL39" s="19">
        <v>0</v>
      </c>
      <c r="AM39" s="76">
        <f t="shared" si="27"/>
        <v>9.8718000000000005E-4</v>
      </c>
      <c r="AO39" s="19" t="s">
        <v>30</v>
      </c>
      <c r="AP39" s="19">
        <v>0.545377</v>
      </c>
      <c r="AQ39" s="19">
        <v>323.14999999999998</v>
      </c>
      <c r="AR39" s="19">
        <v>0</v>
      </c>
      <c r="AS39" s="19">
        <v>7.27644</v>
      </c>
      <c r="AT39" s="19">
        <v>34883.300000000003</v>
      </c>
      <c r="AU39" s="19">
        <v>37421.5</v>
      </c>
      <c r="AV39" s="19">
        <v>0</v>
      </c>
    </row>
    <row r="40" spans="1:48" s="19" customFormat="1" x14ac:dyDescent="0.3">
      <c r="A40" s="150" t="s">
        <v>40</v>
      </c>
      <c r="B40" s="169" t="s">
        <v>35</v>
      </c>
      <c r="C40" s="98">
        <v>1.8692500000000001</v>
      </c>
      <c r="D40" s="98">
        <v>0.20533333333333334</v>
      </c>
      <c r="E40" s="99">
        <v>0</v>
      </c>
      <c r="F40" s="98">
        <v>0.21426024955436718</v>
      </c>
      <c r="G40" s="99">
        <v>-4551.3</v>
      </c>
      <c r="H40" s="99">
        <v>20.07</v>
      </c>
      <c r="I40" s="159">
        <f t="shared" si="23"/>
        <v>0.90102430206868844</v>
      </c>
      <c r="J40" s="159">
        <f t="shared" si="24"/>
        <v>9.8975697931311502E-2</v>
      </c>
      <c r="K40" s="153">
        <f t="shared" si="25"/>
        <v>1</v>
      </c>
      <c r="L40" s="86">
        <f t="shared" si="10"/>
        <v>397.75194713783998</v>
      </c>
      <c r="N40" s="290">
        <f t="shared" si="11"/>
        <v>0.8166787866044023</v>
      </c>
      <c r="O40" s="290">
        <f t="shared" si="12"/>
        <v>8.97105135835784E-2</v>
      </c>
      <c r="P40" s="290">
        <f t="shared" si="3"/>
        <v>0</v>
      </c>
      <c r="Q40" s="290">
        <f t="shared" si="4"/>
        <v>9.3610699812019263E-2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f t="shared" si="13"/>
        <v>323.14999999999998</v>
      </c>
      <c r="X40" s="196">
        <v>0</v>
      </c>
      <c r="Y40" s="196">
        <f t="shared" si="14"/>
        <v>39775.194713783996</v>
      </c>
      <c r="AA40" s="22">
        <v>41309.9</v>
      </c>
      <c r="AB40" s="165">
        <f t="shared" si="26"/>
        <v>-3.858448204363301E-2</v>
      </c>
      <c r="AD40" s="19">
        <v>0.81667900000000004</v>
      </c>
      <c r="AE40" s="19">
        <v>8.9710499999999999E-2</v>
      </c>
      <c r="AF40" s="19">
        <v>0</v>
      </c>
      <c r="AG40" s="19">
        <v>9.3610700000000005E-2</v>
      </c>
      <c r="AH40" s="19">
        <v>0</v>
      </c>
      <c r="AI40" s="161">
        <v>4.0987299999999997E-24</v>
      </c>
      <c r="AJ40" s="161">
        <v>9.6598799999999999E-9</v>
      </c>
      <c r="AK40" s="161">
        <v>9.6598799999999999E-9</v>
      </c>
      <c r="AL40" s="19">
        <v>0</v>
      </c>
      <c r="AM40" s="76">
        <f t="shared" si="27"/>
        <v>1.9319760000000003E-8</v>
      </c>
      <c r="AO40" s="19" t="s">
        <v>30</v>
      </c>
      <c r="AP40" s="19">
        <v>0.81667900000000004</v>
      </c>
      <c r="AQ40" s="19">
        <v>323.14999999999998</v>
      </c>
      <c r="AR40" s="19">
        <v>0</v>
      </c>
      <c r="AS40" s="19">
        <v>11.5784</v>
      </c>
      <c r="AT40" s="19">
        <v>39775.199999999997</v>
      </c>
      <c r="AU40" s="19">
        <v>44380.5</v>
      </c>
      <c r="AV40" s="19">
        <v>0</v>
      </c>
    </row>
    <row r="41" spans="1:48" s="19" customFormat="1" x14ac:dyDescent="0.3">
      <c r="A41" s="150" t="s">
        <v>40</v>
      </c>
      <c r="B41" s="157">
        <v>20</v>
      </c>
      <c r="C41" s="107">
        <v>1.74</v>
      </c>
      <c r="D41" s="107">
        <v>0.19</v>
      </c>
      <c r="E41" s="107">
        <v>0</v>
      </c>
      <c r="F41" s="107">
        <v>0.19</v>
      </c>
      <c r="G41" s="107">
        <v>-4618.7</v>
      </c>
      <c r="H41" s="107">
        <v>20.277999999999999</v>
      </c>
      <c r="I41" s="152">
        <f t="shared" si="23"/>
        <v>0.9015544041450777</v>
      </c>
      <c r="J41" s="152">
        <f t="shared" si="24"/>
        <v>9.8445595854922283E-2</v>
      </c>
      <c r="K41" s="153">
        <f t="shared" si="25"/>
        <v>1</v>
      </c>
      <c r="L41" s="154">
        <f t="shared" si="10"/>
        <v>397.52454950117942</v>
      </c>
      <c r="M41" s="44"/>
      <c r="N41" s="290">
        <f t="shared" si="11"/>
        <v>0.820754716981132</v>
      </c>
      <c r="O41" s="290">
        <f t="shared" si="12"/>
        <v>8.9622641509433956E-2</v>
      </c>
      <c r="P41" s="290">
        <f t="shared" si="3"/>
        <v>0</v>
      </c>
      <c r="Q41" s="290">
        <f t="shared" si="4"/>
        <v>8.9622641509433956E-2</v>
      </c>
      <c r="R41" s="196">
        <v>0</v>
      </c>
      <c r="S41" s="196">
        <v>0</v>
      </c>
      <c r="T41" s="196">
        <v>0</v>
      </c>
      <c r="U41" s="196">
        <v>0</v>
      </c>
      <c r="V41" s="196">
        <v>0</v>
      </c>
      <c r="W41" s="196">
        <f t="shared" si="13"/>
        <v>323.14999999999998</v>
      </c>
      <c r="X41" s="196">
        <v>0</v>
      </c>
      <c r="Y41" s="196">
        <f t="shared" si="14"/>
        <v>39752.454950117943</v>
      </c>
      <c r="Z41" s="44"/>
      <c r="AA41" s="22">
        <v>42055.7</v>
      </c>
      <c r="AB41" s="165">
        <f t="shared" si="26"/>
        <v>-5.7939693354088585E-2</v>
      </c>
      <c r="AC41" s="44"/>
      <c r="AD41" s="44">
        <v>0.82075500000000001</v>
      </c>
      <c r="AE41" s="44">
        <v>8.9622599999999997E-2</v>
      </c>
      <c r="AF41" s="44">
        <v>0</v>
      </c>
      <c r="AG41" s="44">
        <v>8.9622599999999997E-2</v>
      </c>
      <c r="AH41" s="44">
        <v>0</v>
      </c>
      <c r="AI41" s="156">
        <v>4.71989E-24</v>
      </c>
      <c r="AJ41" s="156">
        <v>8.9403100000000005E-9</v>
      </c>
      <c r="AK41" s="156">
        <v>8.9403100000000005E-9</v>
      </c>
      <c r="AL41" s="44">
        <v>0</v>
      </c>
      <c r="AM41" s="76">
        <f t="shared" si="27"/>
        <v>1.7880620000000004E-8</v>
      </c>
      <c r="AO41" s="44" t="s">
        <v>30</v>
      </c>
      <c r="AP41" s="44">
        <v>0.82075500000000001</v>
      </c>
      <c r="AQ41" s="44">
        <v>323.14999999999998</v>
      </c>
      <c r="AR41" s="44">
        <v>0</v>
      </c>
      <c r="AS41" s="44">
        <v>13.797499999999999</v>
      </c>
      <c r="AT41" s="44">
        <v>39752.5</v>
      </c>
      <c r="AU41" s="44">
        <v>45237.3</v>
      </c>
      <c r="AV41" s="44">
        <v>0</v>
      </c>
    </row>
    <row r="42" spans="1:48" s="177" customFormat="1" x14ac:dyDescent="0.3">
      <c r="A42" s="170" t="s">
        <v>40</v>
      </c>
      <c r="B42" s="171" t="s">
        <v>34</v>
      </c>
      <c r="C42" s="172">
        <v>1.996875</v>
      </c>
      <c r="D42" s="173">
        <v>0</v>
      </c>
      <c r="E42" s="173">
        <v>0</v>
      </c>
      <c r="F42" s="172">
        <v>0.19786096256684491</v>
      </c>
      <c r="G42" s="173">
        <v>-4472.8999999999996</v>
      </c>
      <c r="H42" s="173">
        <v>19.87</v>
      </c>
      <c r="I42" s="174">
        <f t="shared" si="23"/>
        <v>1</v>
      </c>
      <c r="J42" s="174">
        <f t="shared" si="24"/>
        <v>0</v>
      </c>
      <c r="K42" s="175">
        <f t="shared" si="25"/>
        <v>1</v>
      </c>
      <c r="L42" s="176">
        <f t="shared" si="10"/>
        <v>415.0671659415309</v>
      </c>
      <c r="N42" s="295">
        <f t="shared" si="11"/>
        <v>0.90984748692255557</v>
      </c>
      <c r="O42" s="295">
        <f t="shared" si="12"/>
        <v>0</v>
      </c>
      <c r="P42" s="295">
        <f t="shared" si="3"/>
        <v>0</v>
      </c>
      <c r="Q42" s="295">
        <f t="shared" si="4"/>
        <v>9.0152513077444346E-2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f t="shared" si="13"/>
        <v>323.14999999999998</v>
      </c>
      <c r="X42" s="198">
        <v>0</v>
      </c>
      <c r="Y42" s="198">
        <f t="shared" si="14"/>
        <v>41506.716594153091</v>
      </c>
      <c r="AA42" s="179">
        <v>42820.2</v>
      </c>
      <c r="AB42" s="180">
        <f t="shared" si="26"/>
        <v>-3.1645080932080565E-2</v>
      </c>
      <c r="AD42" s="177">
        <v>0.90984699999999996</v>
      </c>
      <c r="AE42" s="177">
        <v>0</v>
      </c>
      <c r="AF42" s="177">
        <v>0</v>
      </c>
      <c r="AG42" s="177">
        <v>9.0152499999999997E-2</v>
      </c>
      <c r="AH42" s="177">
        <v>0</v>
      </c>
      <c r="AI42" s="177">
        <v>0</v>
      </c>
      <c r="AJ42" s="183">
        <v>2.3347099999999999E-12</v>
      </c>
      <c r="AK42" s="183">
        <v>2.3347000000000001E-12</v>
      </c>
      <c r="AL42" s="177">
        <v>0</v>
      </c>
      <c r="AM42" s="76">
        <f t="shared" si="27"/>
        <v>4.6694100000000004E-12</v>
      </c>
      <c r="AO42" s="177" t="s">
        <v>30</v>
      </c>
      <c r="AP42" s="177">
        <v>0.90984699999999996</v>
      </c>
      <c r="AQ42" s="177">
        <v>323.14999999999998</v>
      </c>
      <c r="AR42" s="177">
        <v>0</v>
      </c>
      <c r="AS42" s="177">
        <v>11.187799999999999</v>
      </c>
      <c r="AT42" s="177">
        <v>41506.699999999997</v>
      </c>
      <c r="AU42" s="177">
        <v>46150.400000000001</v>
      </c>
      <c r="AV42" s="177">
        <v>0</v>
      </c>
    </row>
    <row r="43" spans="1:48" x14ac:dyDescent="0.3">
      <c r="A43" t="s">
        <v>40</v>
      </c>
      <c r="B43" s="124">
        <v>12</v>
      </c>
      <c r="C43" s="99">
        <v>1.31</v>
      </c>
      <c r="D43" s="99">
        <v>0.88</v>
      </c>
      <c r="E43" s="99">
        <v>0.05</v>
      </c>
      <c r="F43" s="99">
        <v>0.16</v>
      </c>
      <c r="G43" s="99">
        <v>-4639</v>
      </c>
      <c r="H43" s="99">
        <v>20.314</v>
      </c>
      <c r="I43" s="27">
        <f t="shared" si="23"/>
        <v>0.59817351598173518</v>
      </c>
      <c r="J43" s="27">
        <f t="shared" si="24"/>
        <v>0.40182648401826487</v>
      </c>
      <c r="K43" s="68">
        <f t="shared" si="25"/>
        <v>0.76190476190476186</v>
      </c>
      <c r="L43" s="18">
        <f t="shared" si="10"/>
        <v>387.00498252674788</v>
      </c>
      <c r="N43" s="288">
        <f t="shared" si="11"/>
        <v>0.54583333333333339</v>
      </c>
      <c r="O43" s="288">
        <f t="shared" si="12"/>
        <v>0.3666666666666667</v>
      </c>
      <c r="P43" s="288">
        <f t="shared" ref="P43:P60" si="28">E43/SUM($C43:$F43)</f>
        <v>2.0833333333333336E-2</v>
      </c>
      <c r="Q43" s="288">
        <f t="shared" ref="Q43:Q60" si="29">F43/SUM($C43:$F43)</f>
        <v>6.6666666666666666E-2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f t="shared" si="13"/>
        <v>323.14999999999998</v>
      </c>
      <c r="X43" s="31">
        <v>0</v>
      </c>
      <c r="Y43" s="31">
        <f t="shared" si="14"/>
        <v>38700.498252674792</v>
      </c>
      <c r="AA43" s="3">
        <v>38314.9</v>
      </c>
      <c r="AB43" s="57">
        <f t="shared" si="26"/>
        <v>9.96365085940824E-3</v>
      </c>
      <c r="AD43">
        <v>0.54359000000000002</v>
      </c>
      <c r="AE43">
        <v>0.38590200000000002</v>
      </c>
      <c r="AF43" s="62">
        <v>5.3160700000000002E-6</v>
      </c>
      <c r="AG43">
        <v>4.4420000000000001E-2</v>
      </c>
      <c r="AH43">
        <v>1.7862800000000002E-2</v>
      </c>
      <c r="AI43" s="62">
        <v>1.44171E-19</v>
      </c>
      <c r="AJ43">
        <v>4.1098799999999998E-3</v>
      </c>
      <c r="AK43">
        <v>1.2302599999999999E-3</v>
      </c>
      <c r="AL43">
        <v>2.8796199999999998E-3</v>
      </c>
      <c r="AM43" s="76">
        <f t="shared" si="27"/>
        <v>8.2197599999999996E-3</v>
      </c>
      <c r="AO43" t="s">
        <v>30</v>
      </c>
      <c r="AP43">
        <v>0.54583300000000001</v>
      </c>
      <c r="AQ43">
        <v>323.14999999999998</v>
      </c>
      <c r="AR43">
        <v>0</v>
      </c>
      <c r="AS43">
        <v>5.1651699999999998</v>
      </c>
      <c r="AT43">
        <v>38700.5</v>
      </c>
      <c r="AU43">
        <v>40699.4</v>
      </c>
      <c r="AV43">
        <v>0</v>
      </c>
    </row>
    <row r="44" spans="1:48" x14ac:dyDescent="0.3">
      <c r="A44" t="s">
        <v>40</v>
      </c>
      <c r="B44" s="124">
        <v>6</v>
      </c>
      <c r="C44" s="99">
        <v>0.96</v>
      </c>
      <c r="D44" s="99">
        <v>1.43</v>
      </c>
      <c r="E44" s="99">
        <v>0.06</v>
      </c>
      <c r="F44" s="99">
        <v>0.18</v>
      </c>
      <c r="G44" s="99">
        <v>-4686.8</v>
      </c>
      <c r="H44" s="99">
        <v>20.233000000000001</v>
      </c>
      <c r="I44" s="27">
        <f t="shared" si="23"/>
        <v>0.40167364016736407</v>
      </c>
      <c r="J44" s="27">
        <f t="shared" si="24"/>
        <v>0.59832635983263605</v>
      </c>
      <c r="K44" s="68">
        <f t="shared" si="25"/>
        <v>0.75</v>
      </c>
      <c r="L44" s="18">
        <f t="shared" si="10"/>
        <v>307.82106137765192</v>
      </c>
      <c r="N44" s="288">
        <f t="shared" si="11"/>
        <v>0.36501901140684412</v>
      </c>
      <c r="O44" s="288">
        <f t="shared" si="12"/>
        <v>0.54372623574144485</v>
      </c>
      <c r="P44" s="288">
        <f t="shared" si="28"/>
        <v>2.2813688212927757E-2</v>
      </c>
      <c r="Q44" s="288">
        <f t="shared" si="29"/>
        <v>6.8441064638783272E-2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f t="shared" si="13"/>
        <v>323.14999999999998</v>
      </c>
      <c r="X44" s="31">
        <v>0</v>
      </c>
      <c r="Y44" s="31">
        <f t="shared" si="14"/>
        <v>30782.106137765193</v>
      </c>
      <c r="AA44" s="3">
        <v>32089</v>
      </c>
      <c r="AB44" s="57">
        <f t="shared" si="26"/>
        <v>-4.2456284712482265E-2</v>
      </c>
      <c r="AD44">
        <v>0.36120000000000002</v>
      </c>
      <c r="AE44">
        <v>0.56059800000000004</v>
      </c>
      <c r="AF44" s="62">
        <v>1.4388399999999999E-5</v>
      </c>
      <c r="AG44">
        <v>3.8027100000000001E-2</v>
      </c>
      <c r="AH44">
        <v>1.9235200000000001E-2</v>
      </c>
      <c r="AI44" s="62">
        <v>8.7117900000000008E-19</v>
      </c>
      <c r="AJ44">
        <v>1.0462600000000001E-2</v>
      </c>
      <c r="AK44">
        <v>7.1372600000000003E-3</v>
      </c>
      <c r="AL44">
        <v>3.3253800000000002E-3</v>
      </c>
      <c r="AM44" s="76">
        <f t="shared" si="27"/>
        <v>2.0925240000000001E-2</v>
      </c>
      <c r="AO44" t="s">
        <v>30</v>
      </c>
      <c r="AP44">
        <v>0.36501899999999998</v>
      </c>
      <c r="AQ44">
        <v>323.14999999999998</v>
      </c>
      <c r="AR44">
        <v>0</v>
      </c>
      <c r="AS44">
        <v>7.6477500000000003</v>
      </c>
      <c r="AT44">
        <v>30782.1</v>
      </c>
      <c r="AU44">
        <v>33136.199999999997</v>
      </c>
      <c r="AV44">
        <v>0</v>
      </c>
    </row>
    <row r="45" spans="1:48" x14ac:dyDescent="0.3">
      <c r="A45" t="s">
        <v>40</v>
      </c>
      <c r="B45" s="124">
        <v>1</v>
      </c>
      <c r="C45" s="99">
        <v>0.28000000000000003</v>
      </c>
      <c r="D45" s="99">
        <v>2.52</v>
      </c>
      <c r="E45" s="99">
        <v>7.0000000000000007E-2</v>
      </c>
      <c r="F45" s="99">
        <v>0.21</v>
      </c>
      <c r="G45" s="99">
        <v>-4829.5</v>
      </c>
      <c r="H45" s="99">
        <v>20.363</v>
      </c>
      <c r="I45" s="27">
        <f t="shared" si="23"/>
        <v>0.10000000000000002</v>
      </c>
      <c r="J45" s="27">
        <f t="shared" si="24"/>
        <v>0.9</v>
      </c>
      <c r="K45" s="68">
        <f t="shared" si="25"/>
        <v>0.74999999999999989</v>
      </c>
      <c r="L45" s="18">
        <f t="shared" si="10"/>
        <v>225.41159721456779</v>
      </c>
      <c r="N45" s="288">
        <f t="shared" si="11"/>
        <v>9.0909090909090925E-2</v>
      </c>
      <c r="O45" s="288">
        <f t="shared" si="12"/>
        <v>0.81818181818181823</v>
      </c>
      <c r="P45" s="288">
        <f t="shared" si="28"/>
        <v>2.2727272727272731E-2</v>
      </c>
      <c r="Q45" s="288">
        <f t="shared" si="29"/>
        <v>6.8181818181818191E-2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f t="shared" si="13"/>
        <v>323.14999999999998</v>
      </c>
      <c r="X45" s="31">
        <v>0</v>
      </c>
      <c r="Y45" s="31">
        <f t="shared" si="14"/>
        <v>22541.159721456781</v>
      </c>
      <c r="AA45" s="3">
        <v>18660.400000000001</v>
      </c>
      <c r="AB45" s="57">
        <f t="shared" si="26"/>
        <v>0.17216326796898165</v>
      </c>
      <c r="AD45">
        <v>8.6498099999999994E-2</v>
      </c>
      <c r="AE45">
        <v>0.80007799999999996</v>
      </c>
      <c r="AF45" s="62">
        <v>2.94294E-5</v>
      </c>
      <c r="AG45">
        <v>6.18506E-3</v>
      </c>
      <c r="AH45">
        <v>1.0167000000000001E-2</v>
      </c>
      <c r="AI45" s="62">
        <v>1.2181799999999999E-16</v>
      </c>
      <c r="AJ45">
        <v>4.8521399999999999E-2</v>
      </c>
      <c r="AK45">
        <v>3.7093399999999999E-2</v>
      </c>
      <c r="AL45">
        <v>1.14281E-2</v>
      </c>
      <c r="AM45" s="76">
        <f t="shared" si="27"/>
        <v>9.7042900000000112E-2</v>
      </c>
      <c r="AO45" t="s">
        <v>30</v>
      </c>
      <c r="AP45">
        <v>9.0909100000000007E-2</v>
      </c>
      <c r="AQ45">
        <v>323.14999999999998</v>
      </c>
      <c r="AR45">
        <v>0</v>
      </c>
      <c r="AS45">
        <v>-3.2953100000000002</v>
      </c>
      <c r="AT45">
        <v>22541.200000000001</v>
      </c>
      <c r="AU45">
        <v>21798.400000000001</v>
      </c>
      <c r="AV45">
        <v>0</v>
      </c>
    </row>
    <row r="46" spans="1:48" x14ac:dyDescent="0.3">
      <c r="A46" t="s">
        <v>40</v>
      </c>
      <c r="B46" s="124">
        <v>17</v>
      </c>
      <c r="C46" s="99">
        <v>1.73</v>
      </c>
      <c r="D46" s="99">
        <v>0.2</v>
      </c>
      <c r="E46" s="99">
        <v>0.05</v>
      </c>
      <c r="F46" s="99">
        <v>0.15</v>
      </c>
      <c r="G46" s="99">
        <v>-4178.8999999999996</v>
      </c>
      <c r="H46" s="99">
        <v>19.093</v>
      </c>
      <c r="I46" s="27">
        <f t="shared" si="23"/>
        <v>0.89637305699481862</v>
      </c>
      <c r="J46" s="27">
        <f t="shared" si="24"/>
        <v>0.10362694300518135</v>
      </c>
      <c r="K46" s="68">
        <f t="shared" si="25"/>
        <v>0.74999999999999989</v>
      </c>
      <c r="L46" s="18">
        <f t="shared" si="10"/>
        <v>474.01291397219569</v>
      </c>
      <c r="N46" s="288">
        <f t="shared" si="11"/>
        <v>0.81220657276995312</v>
      </c>
      <c r="O46" s="288">
        <f t="shared" si="12"/>
        <v>9.3896713615023483E-2</v>
      </c>
      <c r="P46" s="288">
        <f t="shared" si="28"/>
        <v>2.3474178403755871E-2</v>
      </c>
      <c r="Q46" s="288">
        <f t="shared" si="29"/>
        <v>7.0422535211267609E-2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f t="shared" si="13"/>
        <v>323.14999999999998</v>
      </c>
      <c r="X46" s="31">
        <v>0</v>
      </c>
      <c r="Y46" s="31">
        <f t="shared" si="14"/>
        <v>47401.291397219567</v>
      </c>
      <c r="AA46" s="3">
        <v>45299.1</v>
      </c>
      <c r="AB46" s="57">
        <f t="shared" si="26"/>
        <v>4.4348821208336907E-2</v>
      </c>
      <c r="AD46">
        <v>0.80835800000000002</v>
      </c>
      <c r="AE46">
        <v>0.116814</v>
      </c>
      <c r="AF46" s="62">
        <v>3.51021E-7</v>
      </c>
      <c r="AG46">
        <v>4.67254E-2</v>
      </c>
      <c r="AH46">
        <v>1.8624499999999999E-2</v>
      </c>
      <c r="AI46" s="62">
        <v>3.8158300000000003E-21</v>
      </c>
      <c r="AJ46">
        <v>4.7389700000000003E-3</v>
      </c>
      <c r="AK46" s="62">
        <v>8.5921899999999996E-7</v>
      </c>
      <c r="AL46">
        <v>4.7381100000000002E-3</v>
      </c>
      <c r="AM46" s="76">
        <f t="shared" si="27"/>
        <v>9.4779392189999999E-3</v>
      </c>
      <c r="AO46" t="s">
        <v>30</v>
      </c>
      <c r="AP46">
        <v>0.81220700000000001</v>
      </c>
      <c r="AQ46">
        <v>323.14999999999998</v>
      </c>
      <c r="AR46">
        <v>0</v>
      </c>
      <c r="AS46">
        <v>2.8178399999999999</v>
      </c>
      <c r="AT46">
        <v>47401.3</v>
      </c>
      <c r="AU46">
        <v>48737</v>
      </c>
      <c r="AV46">
        <v>0</v>
      </c>
    </row>
    <row r="47" spans="1:48" x14ac:dyDescent="0.3">
      <c r="A47" t="s">
        <v>40</v>
      </c>
      <c r="B47" s="124">
        <v>2</v>
      </c>
      <c r="C47" s="99">
        <v>0.28000000000000003</v>
      </c>
      <c r="D47" s="99">
        <v>2.4900000000000002</v>
      </c>
      <c r="E47" s="99">
        <v>0.14000000000000001</v>
      </c>
      <c r="F47" s="99">
        <v>0.14000000000000001</v>
      </c>
      <c r="G47" s="99">
        <v>-4692.5</v>
      </c>
      <c r="H47" s="99">
        <v>19.928000000000001</v>
      </c>
      <c r="I47" s="27">
        <f t="shared" si="23"/>
        <v>0.10108303249097472</v>
      </c>
      <c r="J47" s="27">
        <f t="shared" si="24"/>
        <v>0.89891696750902517</v>
      </c>
      <c r="K47" s="68">
        <f t="shared" si="25"/>
        <v>0.5</v>
      </c>
      <c r="L47" s="18">
        <f t="shared" si="10"/>
        <v>222.93489478412656</v>
      </c>
      <c r="N47" s="288">
        <f t="shared" si="11"/>
        <v>9.1803278688524573E-2</v>
      </c>
      <c r="O47" s="288">
        <f t="shared" si="12"/>
        <v>0.81639344262295066</v>
      </c>
      <c r="P47" s="288">
        <f t="shared" si="28"/>
        <v>4.5901639344262286E-2</v>
      </c>
      <c r="Q47" s="288">
        <f t="shared" si="29"/>
        <v>4.5901639344262286E-2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f t="shared" si="13"/>
        <v>323.14999999999998</v>
      </c>
      <c r="X47" s="31">
        <v>0</v>
      </c>
      <c r="Y47" s="31">
        <f t="shared" si="14"/>
        <v>22293.489478412655</v>
      </c>
      <c r="AA47" s="3">
        <v>16153.6</v>
      </c>
      <c r="AB47" s="57">
        <f t="shared" si="26"/>
        <v>0.27541177366414815</v>
      </c>
      <c r="AD47">
        <v>8.91121E-2</v>
      </c>
      <c r="AE47">
        <v>0.83409800000000001</v>
      </c>
      <c r="AF47">
        <v>2.9189200000000002E-3</v>
      </c>
      <c r="AG47" s="62">
        <v>2.3762499999999999E-4</v>
      </c>
      <c r="AH47">
        <v>1.5003499999999999E-2</v>
      </c>
      <c r="AI47" s="62">
        <v>4.2370799999999998E-15</v>
      </c>
      <c r="AJ47">
        <v>2.9314900000000001E-2</v>
      </c>
      <c r="AK47">
        <v>2.6812899999999998E-3</v>
      </c>
      <c r="AL47">
        <v>2.66336E-2</v>
      </c>
      <c r="AM47" s="76">
        <f t="shared" si="27"/>
        <v>5.8629790000004241E-2</v>
      </c>
      <c r="AO47" t="s">
        <v>30</v>
      </c>
      <c r="AP47">
        <v>9.1803300000000004E-2</v>
      </c>
      <c r="AQ47">
        <v>323.14999999999998</v>
      </c>
      <c r="AR47">
        <v>0</v>
      </c>
      <c r="AS47">
        <v>-14.239599999999999</v>
      </c>
      <c r="AT47">
        <v>22293.5</v>
      </c>
      <c r="AU47">
        <v>19119</v>
      </c>
      <c r="AV47">
        <v>0</v>
      </c>
    </row>
    <row r="48" spans="1:48" x14ac:dyDescent="0.3">
      <c r="A48" t="s">
        <v>40</v>
      </c>
      <c r="B48" s="124">
        <v>7</v>
      </c>
      <c r="C48" s="99">
        <v>0.95</v>
      </c>
      <c r="D48" s="99">
        <v>1.44</v>
      </c>
      <c r="E48" s="99">
        <v>0.12</v>
      </c>
      <c r="F48" s="99">
        <v>0.12</v>
      </c>
      <c r="G48" s="99">
        <v>-4641.3999999999996</v>
      </c>
      <c r="H48" s="99">
        <v>20.233000000000001</v>
      </c>
      <c r="I48" s="27">
        <f t="shared" si="23"/>
        <v>0.39748953974895401</v>
      </c>
      <c r="J48" s="27">
        <f t="shared" si="24"/>
        <v>0.60251046025104604</v>
      </c>
      <c r="K48" s="68">
        <f t="shared" si="25"/>
        <v>0.5</v>
      </c>
      <c r="L48" s="18">
        <f t="shared" si="10"/>
        <v>354.25276230553715</v>
      </c>
      <c r="N48" s="288">
        <f t="shared" si="11"/>
        <v>0.36121673003802279</v>
      </c>
      <c r="O48" s="288">
        <f t="shared" si="12"/>
        <v>0.54752851711026618</v>
      </c>
      <c r="P48" s="288">
        <f t="shared" si="28"/>
        <v>4.5627376425855515E-2</v>
      </c>
      <c r="Q48" s="288">
        <f t="shared" si="29"/>
        <v>4.5627376425855515E-2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f t="shared" si="13"/>
        <v>323.14999999999998</v>
      </c>
      <c r="X48" s="31">
        <v>0</v>
      </c>
      <c r="Y48" s="31">
        <f t="shared" si="14"/>
        <v>35425.276230553718</v>
      </c>
      <c r="AA48" s="3">
        <v>32437.5</v>
      </c>
      <c r="AB48" s="57">
        <f t="shared" si="26"/>
        <v>8.4340238057955083E-2</v>
      </c>
      <c r="AD48">
        <v>0.35762300000000002</v>
      </c>
      <c r="AE48">
        <v>0.58550599999999997</v>
      </c>
      <c r="AF48">
        <v>1.7489199999999999E-3</v>
      </c>
      <c r="AG48">
        <v>1.13098E-3</v>
      </c>
      <c r="AH48">
        <v>3.4094399999999997E-2</v>
      </c>
      <c r="AI48" s="62">
        <v>5.2114399999999999E-16</v>
      </c>
      <c r="AJ48">
        <v>9.9481399999999994E-3</v>
      </c>
      <c r="AK48">
        <v>6.1793600000000003E-4</v>
      </c>
      <c r="AL48">
        <v>9.3302000000000003E-3</v>
      </c>
      <c r="AM48" s="76">
        <f t="shared" si="27"/>
        <v>1.9896276000000518E-2</v>
      </c>
      <c r="AO48" t="s">
        <v>30</v>
      </c>
      <c r="AP48">
        <v>0.36121700000000001</v>
      </c>
      <c r="AQ48">
        <v>323.14999999999998</v>
      </c>
      <c r="AR48">
        <v>0</v>
      </c>
      <c r="AS48">
        <v>-4.7210200000000002</v>
      </c>
      <c r="AT48">
        <v>35425.300000000003</v>
      </c>
      <c r="AU48">
        <v>33752.800000000003</v>
      </c>
      <c r="AV48">
        <v>0</v>
      </c>
    </row>
    <row r="49" spans="1:48" x14ac:dyDescent="0.3">
      <c r="A49" t="s">
        <v>40</v>
      </c>
      <c r="B49" s="124">
        <v>13</v>
      </c>
      <c r="C49" s="99">
        <v>1.3</v>
      </c>
      <c r="D49" s="99">
        <v>0.87</v>
      </c>
      <c r="E49" s="99">
        <v>0.11</v>
      </c>
      <c r="F49" s="99">
        <v>0.11</v>
      </c>
      <c r="G49" s="99">
        <v>-4602.8</v>
      </c>
      <c r="H49" s="99">
        <v>20.254999999999999</v>
      </c>
      <c r="I49" s="27">
        <f t="shared" si="23"/>
        <v>0.59907834101382496</v>
      </c>
      <c r="J49" s="27">
        <f t="shared" si="24"/>
        <v>0.4009216589861751</v>
      </c>
      <c r="K49" s="68">
        <f t="shared" si="25"/>
        <v>0.5</v>
      </c>
      <c r="L49" s="18">
        <f t="shared" si="10"/>
        <v>408.07861855072531</v>
      </c>
      <c r="N49" s="288">
        <f t="shared" si="11"/>
        <v>0.54393305439330553</v>
      </c>
      <c r="O49" s="288">
        <f t="shared" si="12"/>
        <v>0.3640167364016737</v>
      </c>
      <c r="P49" s="288">
        <f t="shared" si="28"/>
        <v>4.6025104602510469E-2</v>
      </c>
      <c r="Q49" s="288">
        <f t="shared" si="29"/>
        <v>4.6025104602510469E-2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f t="shared" si="13"/>
        <v>323.14999999999998</v>
      </c>
      <c r="X49" s="31">
        <v>0</v>
      </c>
      <c r="Y49" s="31">
        <f t="shared" si="14"/>
        <v>40807.86185507253</v>
      </c>
      <c r="AA49" s="3">
        <v>39831</v>
      </c>
      <c r="AB49" s="57">
        <f t="shared" si="26"/>
        <v>2.3938079837209185E-2</v>
      </c>
      <c r="AD49">
        <v>0.54006399999999999</v>
      </c>
      <c r="AE49">
        <v>0.40604299999999999</v>
      </c>
      <c r="AF49">
        <v>1.08219E-3</v>
      </c>
      <c r="AG49">
        <v>1.0128800000000001E-3</v>
      </c>
      <c r="AH49">
        <v>3.7571399999999998E-2</v>
      </c>
      <c r="AI49" s="62">
        <v>1.30668E-16</v>
      </c>
      <c r="AJ49">
        <v>7.1133899999999998E-3</v>
      </c>
      <c r="AK49" s="62">
        <v>6.9313200000000006E-5</v>
      </c>
      <c r="AL49">
        <v>7.0440800000000003E-3</v>
      </c>
      <c r="AM49" s="76">
        <f t="shared" si="27"/>
        <v>1.4226783200000129E-2</v>
      </c>
      <c r="AO49" t="s">
        <v>30</v>
      </c>
      <c r="AP49">
        <v>0.543933</v>
      </c>
      <c r="AQ49">
        <v>323.14999999999998</v>
      </c>
      <c r="AR49">
        <v>0</v>
      </c>
      <c r="AS49">
        <v>1.9460999999999999</v>
      </c>
      <c r="AT49">
        <v>40807.9</v>
      </c>
      <c r="AU49">
        <v>41602</v>
      </c>
      <c r="AV49">
        <v>0</v>
      </c>
    </row>
    <row r="50" spans="1:48" x14ac:dyDescent="0.3">
      <c r="A50" t="s">
        <v>40</v>
      </c>
      <c r="B50" s="124">
        <v>18</v>
      </c>
      <c r="C50" s="99">
        <v>1.73</v>
      </c>
      <c r="D50" s="99">
        <v>0.19</v>
      </c>
      <c r="E50" s="99">
        <v>0.1</v>
      </c>
      <c r="F50" s="99">
        <v>0.1</v>
      </c>
      <c r="G50" s="99">
        <v>-4342.8</v>
      </c>
      <c r="H50" s="99">
        <v>19.646000000000001</v>
      </c>
      <c r="I50" s="27">
        <f t="shared" si="23"/>
        <v>0.90104166666666674</v>
      </c>
      <c r="J50" s="27">
        <f t="shared" si="24"/>
        <v>9.8958333333333343E-2</v>
      </c>
      <c r="K50" s="68">
        <f t="shared" si="25"/>
        <v>0.5</v>
      </c>
      <c r="L50" s="18">
        <f t="shared" si="10"/>
        <v>496.23011705712804</v>
      </c>
      <c r="N50" s="288">
        <f t="shared" si="11"/>
        <v>0.81603773584905659</v>
      </c>
      <c r="O50" s="288">
        <f t="shared" si="12"/>
        <v>8.9622641509433956E-2</v>
      </c>
      <c r="P50" s="288">
        <f t="shared" si="28"/>
        <v>4.716981132075472E-2</v>
      </c>
      <c r="Q50" s="288">
        <f t="shared" si="29"/>
        <v>4.716981132075472E-2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f t="shared" si="13"/>
        <v>323.14999999999998</v>
      </c>
      <c r="X50" s="31">
        <v>0</v>
      </c>
      <c r="Y50" s="31">
        <f t="shared" si="14"/>
        <v>49623.011705712801</v>
      </c>
      <c r="AA50" s="3">
        <v>48013.3</v>
      </c>
      <c r="AB50" s="57">
        <f t="shared" si="26"/>
        <v>3.2438815186372122E-2</v>
      </c>
      <c r="AD50">
        <v>0.81153600000000004</v>
      </c>
      <c r="AE50">
        <v>0.13567799999999999</v>
      </c>
      <c r="AF50">
        <v>3.5975599999999998E-4</v>
      </c>
      <c r="AG50">
        <v>3.5974500000000002E-4</v>
      </c>
      <c r="AH50">
        <v>4.1033300000000002E-2</v>
      </c>
      <c r="AI50" s="62">
        <v>4.4135299999999997E-18</v>
      </c>
      <c r="AJ50">
        <v>5.5165500000000003E-3</v>
      </c>
      <c r="AK50" s="62">
        <v>1.0783E-8</v>
      </c>
      <c r="AL50">
        <v>5.5165400000000003E-3</v>
      </c>
      <c r="AM50" s="76">
        <f t="shared" si="27"/>
        <v>1.1033100783000006E-2</v>
      </c>
      <c r="AO50" t="s">
        <v>30</v>
      </c>
      <c r="AP50">
        <v>0.81603800000000004</v>
      </c>
      <c r="AQ50">
        <v>323.14999999999998</v>
      </c>
      <c r="AR50">
        <v>0</v>
      </c>
      <c r="AS50">
        <v>3.8342900000000002</v>
      </c>
      <c r="AT50">
        <v>49623</v>
      </c>
      <c r="AU50">
        <v>51525.7</v>
      </c>
      <c r="AV50">
        <v>0</v>
      </c>
    </row>
    <row r="51" spans="1:48" x14ac:dyDescent="0.3">
      <c r="A51" t="s">
        <v>40</v>
      </c>
      <c r="B51" s="124">
        <v>19</v>
      </c>
      <c r="C51" s="99">
        <v>1.73</v>
      </c>
      <c r="D51" s="99">
        <v>0.19</v>
      </c>
      <c r="E51" s="99">
        <v>0.14000000000000001</v>
      </c>
      <c r="F51" s="99">
        <v>0.05</v>
      </c>
      <c r="G51" s="99">
        <v>-4392.2</v>
      </c>
      <c r="H51" s="99">
        <v>19.795000000000002</v>
      </c>
      <c r="I51" s="27">
        <f t="shared" si="23"/>
        <v>0.90104166666666674</v>
      </c>
      <c r="J51" s="27">
        <f t="shared" si="24"/>
        <v>9.8958333333333343E-2</v>
      </c>
      <c r="K51" s="68">
        <f t="shared" si="25"/>
        <v>0.26315789473684209</v>
      </c>
      <c r="L51" s="18">
        <f t="shared" si="10"/>
        <v>494.31332669408062</v>
      </c>
      <c r="N51" s="288">
        <f t="shared" si="11"/>
        <v>0.81990521327014221</v>
      </c>
      <c r="O51" s="288">
        <f t="shared" si="12"/>
        <v>9.004739336492891E-2</v>
      </c>
      <c r="P51" s="288">
        <f t="shared" si="28"/>
        <v>6.6350710900473939E-2</v>
      </c>
      <c r="Q51" s="288">
        <f t="shared" si="29"/>
        <v>2.3696682464454978E-2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f t="shared" si="13"/>
        <v>323.14999999999998</v>
      </c>
      <c r="X51" s="31">
        <v>0</v>
      </c>
      <c r="Y51" s="31">
        <f t="shared" si="14"/>
        <v>49431.332669408061</v>
      </c>
      <c r="AA51" s="3">
        <v>47986.6</v>
      </c>
      <c r="AB51" s="57">
        <f t="shared" si="26"/>
        <v>2.9227062905026118E-2</v>
      </c>
      <c r="AD51" s="3">
        <v>0.818218</v>
      </c>
      <c r="AE51" s="3">
        <v>0.113509</v>
      </c>
      <c r="AF51" s="3">
        <v>4.2567099999999997E-2</v>
      </c>
      <c r="AG51" s="63">
        <v>8.6366400000000005E-7</v>
      </c>
      <c r="AH51" s="3">
        <v>2.1588799999999998E-2</v>
      </c>
      <c r="AI51" s="63">
        <v>2.5952E-15</v>
      </c>
      <c r="AJ51" s="3">
        <v>2.0582600000000001E-3</v>
      </c>
      <c r="AK51" s="63">
        <v>6.5040099999999999E-12</v>
      </c>
      <c r="AL51" s="3">
        <v>2.0582600000000001E-3</v>
      </c>
      <c r="AM51" s="76">
        <f t="shared" si="27"/>
        <v>4.1165200065066054E-3</v>
      </c>
      <c r="AO51" s="3" t="s">
        <v>30</v>
      </c>
      <c r="AP51" s="3">
        <v>0.81990499999999999</v>
      </c>
      <c r="AQ51" s="3">
        <v>323.14999999999998</v>
      </c>
      <c r="AR51" s="3">
        <v>0</v>
      </c>
      <c r="AS51" s="3">
        <v>4.7245200000000001</v>
      </c>
      <c r="AT51" s="3">
        <v>49431.3</v>
      </c>
      <c r="AU51" s="3">
        <v>51766.7</v>
      </c>
      <c r="AV51" s="3">
        <v>0</v>
      </c>
    </row>
    <row r="52" spans="1:48" x14ac:dyDescent="0.3">
      <c r="A52" t="s">
        <v>40</v>
      </c>
      <c r="B52" s="124">
        <v>3</v>
      </c>
      <c r="C52" s="99">
        <v>0.28000000000000003</v>
      </c>
      <c r="D52" s="99">
        <v>2.4900000000000002</v>
      </c>
      <c r="E52" s="99">
        <v>0.21</v>
      </c>
      <c r="F52" s="99">
        <v>7.0000000000000007E-2</v>
      </c>
      <c r="G52" s="99">
        <v>-4839</v>
      </c>
      <c r="H52" s="99">
        <v>20.291</v>
      </c>
      <c r="I52" s="27">
        <f t="shared" si="23"/>
        <v>0.10108303249097472</v>
      </c>
      <c r="J52" s="27">
        <f t="shared" si="24"/>
        <v>0.89891696750902517</v>
      </c>
      <c r="K52" s="68">
        <f t="shared" si="25"/>
        <v>0.25</v>
      </c>
      <c r="L52" s="18">
        <f t="shared" si="10"/>
        <v>203.67588669285504</v>
      </c>
      <c r="N52" s="288">
        <f t="shared" si="11"/>
        <v>9.1803278688524587E-2</v>
      </c>
      <c r="O52" s="288">
        <f t="shared" si="12"/>
        <v>0.81639344262295077</v>
      </c>
      <c r="P52" s="288">
        <f t="shared" si="28"/>
        <v>6.8852459016393433E-2</v>
      </c>
      <c r="Q52" s="288">
        <f t="shared" si="29"/>
        <v>2.2950819672131147E-2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f t="shared" si="13"/>
        <v>323.14999999999998</v>
      </c>
      <c r="X52" s="31">
        <v>0</v>
      </c>
      <c r="Y52" s="31">
        <f t="shared" si="14"/>
        <v>20367.588669285506</v>
      </c>
      <c r="AA52" s="3">
        <v>16848.900000000001</v>
      </c>
      <c r="AB52" s="57">
        <f>(Y52-AA52)/Y52</f>
        <v>0.17275921693134524</v>
      </c>
      <c r="AD52">
        <v>9.0567599999999998E-2</v>
      </c>
      <c r="AE52">
        <v>0.82798099999999997</v>
      </c>
      <c r="AF52">
        <v>4.53497E-2</v>
      </c>
      <c r="AG52" s="62">
        <v>7.2182300000000002E-6</v>
      </c>
      <c r="AH52">
        <v>9.1750700000000004E-3</v>
      </c>
      <c r="AI52" s="62">
        <v>3.0713699999999998E-13</v>
      </c>
      <c r="AJ52">
        <v>1.34596E-2</v>
      </c>
      <c r="AK52" s="62">
        <v>5.8644699999999998E-5</v>
      </c>
      <c r="AL52">
        <v>1.3401E-2</v>
      </c>
      <c r="AM52" s="76">
        <f t="shared" si="27"/>
        <v>2.6919244700307137E-2</v>
      </c>
      <c r="AO52" t="s">
        <v>30</v>
      </c>
      <c r="AP52">
        <v>9.1803300000000004E-2</v>
      </c>
      <c r="AQ52">
        <v>323.14999999999998</v>
      </c>
      <c r="AR52">
        <v>0</v>
      </c>
      <c r="AS52">
        <v>-9.2907100000000007</v>
      </c>
      <c r="AT52">
        <v>20367.599999999999</v>
      </c>
      <c r="AU52">
        <v>18475.3</v>
      </c>
      <c r="AV52">
        <v>0</v>
      </c>
    </row>
    <row r="53" spans="1:48" x14ac:dyDescent="0.3">
      <c r="A53" t="s">
        <v>40</v>
      </c>
      <c r="B53" s="124">
        <v>8</v>
      </c>
      <c r="C53" s="99">
        <v>0.95</v>
      </c>
      <c r="D53" s="99">
        <v>1.43</v>
      </c>
      <c r="E53" s="99">
        <v>0.18</v>
      </c>
      <c r="F53" s="99">
        <v>0.06</v>
      </c>
      <c r="G53" s="99">
        <v>-4670.2</v>
      </c>
      <c r="H53" s="99">
        <v>20.260999999999999</v>
      </c>
      <c r="I53" s="27">
        <f t="shared" si="23"/>
        <v>0.39915966386554624</v>
      </c>
      <c r="J53" s="27">
        <f t="shared" si="24"/>
        <v>0.60084033613445376</v>
      </c>
      <c r="K53" s="68">
        <f t="shared" si="25"/>
        <v>0.25</v>
      </c>
      <c r="L53" s="18">
        <f t="shared" si="10"/>
        <v>333.24833997274834</v>
      </c>
      <c r="N53" s="288">
        <f t="shared" si="11"/>
        <v>0.36259541984732824</v>
      </c>
      <c r="O53" s="288">
        <f t="shared" si="12"/>
        <v>0.54580152671755722</v>
      </c>
      <c r="P53" s="288">
        <f t="shared" si="28"/>
        <v>6.8702290076335867E-2</v>
      </c>
      <c r="Q53" s="288">
        <f t="shared" si="29"/>
        <v>2.2900763358778622E-2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f t="shared" si="13"/>
        <v>323.14999999999998</v>
      </c>
      <c r="X53" s="31">
        <v>0</v>
      </c>
      <c r="Y53" s="31">
        <f t="shared" si="14"/>
        <v>33324.833997274836</v>
      </c>
      <c r="AA53" s="3">
        <v>31841.9</v>
      </c>
      <c r="AB53" s="57">
        <f t="shared" si="26"/>
        <v>4.449936637032019E-2</v>
      </c>
      <c r="AD53">
        <v>0.36110799999999998</v>
      </c>
      <c r="AE53">
        <v>0.56634700000000004</v>
      </c>
      <c r="AF53">
        <v>4.56359E-2</v>
      </c>
      <c r="AG53" s="62">
        <v>1.6650000000000002E-5</v>
      </c>
      <c r="AH53">
        <v>1.8687800000000001E-2</v>
      </c>
      <c r="AI53" s="62">
        <v>9.5356800000000005E-14</v>
      </c>
      <c r="AJ53">
        <v>4.1023199999999996E-3</v>
      </c>
      <c r="AK53" s="62">
        <v>5.6063300000000004E-6</v>
      </c>
      <c r="AL53">
        <v>4.0967199999999999E-3</v>
      </c>
      <c r="AM53" s="76">
        <f t="shared" si="27"/>
        <v>8.204646330095355E-3</v>
      </c>
      <c r="AO53" t="s">
        <v>30</v>
      </c>
      <c r="AP53">
        <v>0.362595</v>
      </c>
      <c r="AQ53">
        <v>323.14999999999998</v>
      </c>
      <c r="AR53">
        <v>0</v>
      </c>
      <c r="AS53">
        <v>-0.746332</v>
      </c>
      <c r="AT53">
        <v>33324.800000000003</v>
      </c>
      <c r="AU53">
        <v>33076.1</v>
      </c>
      <c r="AV53">
        <v>0</v>
      </c>
    </row>
    <row r="54" spans="1:48" x14ac:dyDescent="0.3">
      <c r="A54" t="s">
        <v>40</v>
      </c>
      <c r="B54" s="124">
        <v>14</v>
      </c>
      <c r="C54" s="99">
        <v>1.3</v>
      </c>
      <c r="D54" s="99">
        <v>0.86</v>
      </c>
      <c r="E54" s="99">
        <v>0.16</v>
      </c>
      <c r="F54" s="99">
        <v>0.05</v>
      </c>
      <c r="G54" s="99">
        <v>-4483.3</v>
      </c>
      <c r="H54" s="99">
        <v>19.878</v>
      </c>
      <c r="I54" s="27">
        <f t="shared" si="23"/>
        <v>0.60185185185185186</v>
      </c>
      <c r="J54" s="27">
        <f t="shared" si="24"/>
        <v>0.39814814814814814</v>
      </c>
      <c r="K54" s="68">
        <f t="shared" si="25"/>
        <v>0.23809523809523808</v>
      </c>
      <c r="L54" s="18">
        <f t="shared" si="10"/>
        <v>405.1499137892398</v>
      </c>
      <c r="N54" s="288">
        <f t="shared" si="11"/>
        <v>0.54852320675105481</v>
      </c>
      <c r="O54" s="288">
        <f t="shared" si="12"/>
        <v>0.36286919831223624</v>
      </c>
      <c r="P54" s="288">
        <f t="shared" si="28"/>
        <v>6.7510548523206745E-2</v>
      </c>
      <c r="Q54" s="288">
        <f t="shared" si="29"/>
        <v>2.1097046413502109E-2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f t="shared" si="13"/>
        <v>323.14999999999998</v>
      </c>
      <c r="X54" s="31">
        <v>0</v>
      </c>
      <c r="Y54" s="31">
        <f t="shared" si="14"/>
        <v>40514.99137892398</v>
      </c>
      <c r="AA54" s="3">
        <v>39013.800000000003</v>
      </c>
      <c r="AB54" s="57">
        <f t="shared" si="26"/>
        <v>3.7052738451399531E-2</v>
      </c>
      <c r="AD54">
        <v>0.547157</v>
      </c>
      <c r="AE54">
        <v>0.38300200000000001</v>
      </c>
      <c r="AF54">
        <v>4.6305800000000001E-2</v>
      </c>
      <c r="AG54" s="62">
        <v>7.6537700000000008E-6</v>
      </c>
      <c r="AH54">
        <v>1.8546400000000001E-2</v>
      </c>
      <c r="AI54" s="62">
        <v>3.7534099999999999E-14</v>
      </c>
      <c r="AJ54">
        <v>2.4904100000000002E-3</v>
      </c>
      <c r="AK54" s="62">
        <v>2.4535699999999999E-7</v>
      </c>
      <c r="AL54">
        <v>2.4901599999999999E-3</v>
      </c>
      <c r="AM54" s="76">
        <f t="shared" si="27"/>
        <v>4.9808153570375345E-3</v>
      </c>
      <c r="AO54" t="s">
        <v>30</v>
      </c>
      <c r="AP54">
        <v>0.54852299999999998</v>
      </c>
      <c r="AQ54">
        <v>323.14999999999998</v>
      </c>
      <c r="AR54">
        <v>0</v>
      </c>
      <c r="AS54">
        <v>1.3573299999999999</v>
      </c>
      <c r="AT54">
        <v>40515</v>
      </c>
      <c r="AU54">
        <v>41064.9</v>
      </c>
      <c r="AV54">
        <v>0</v>
      </c>
    </row>
    <row r="55" spans="1:48" s="149" customFormat="1" x14ac:dyDescent="0.3">
      <c r="A55" s="136" t="s">
        <v>40</v>
      </c>
      <c r="B55" s="184">
        <v>10</v>
      </c>
      <c r="C55" s="185">
        <v>0.28000000000000003</v>
      </c>
      <c r="D55" s="185">
        <v>2.52</v>
      </c>
      <c r="E55" s="185">
        <v>0.28000000000000003</v>
      </c>
      <c r="F55" s="185">
        <v>0</v>
      </c>
      <c r="G55" s="185">
        <v>-4968.3999999999996</v>
      </c>
      <c r="H55" s="185">
        <v>20.611999999999998</v>
      </c>
      <c r="I55" s="186">
        <f t="shared" si="23"/>
        <v>0.10000000000000002</v>
      </c>
      <c r="J55" s="186">
        <f t="shared" si="24"/>
        <v>0.9</v>
      </c>
      <c r="K55" s="143">
        <f t="shared" si="25"/>
        <v>0</v>
      </c>
      <c r="L55" s="187">
        <f t="shared" si="10"/>
        <v>188.12313170486195</v>
      </c>
      <c r="N55" s="296">
        <f t="shared" si="11"/>
        <v>9.0909090909090912E-2</v>
      </c>
      <c r="O55" s="296">
        <f t="shared" si="12"/>
        <v>0.81818181818181812</v>
      </c>
      <c r="P55" s="296">
        <f t="shared" si="28"/>
        <v>9.0909090909090912E-2</v>
      </c>
      <c r="Q55" s="296">
        <f t="shared" si="29"/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6">
        <f t="shared" si="13"/>
        <v>323.14999999999998</v>
      </c>
      <c r="X55" s="146">
        <v>0</v>
      </c>
      <c r="Y55" s="146">
        <f t="shared" si="14"/>
        <v>18812.313170486195</v>
      </c>
      <c r="AA55" s="147">
        <v>17577.2</v>
      </c>
      <c r="AB55" s="188">
        <f t="shared" si="26"/>
        <v>6.565450826238152E-2</v>
      </c>
      <c r="AD55" s="149">
        <v>9.0909100000000007E-2</v>
      </c>
      <c r="AE55" s="149">
        <v>0.81818199999999996</v>
      </c>
      <c r="AF55" s="149">
        <v>9.0908799999999998E-2</v>
      </c>
      <c r="AG55" s="149">
        <v>0</v>
      </c>
      <c r="AH55" s="149">
        <v>0</v>
      </c>
      <c r="AI55" s="182">
        <v>2.7616000000000001E-7</v>
      </c>
      <c r="AJ55" s="149">
        <v>0</v>
      </c>
      <c r="AK55" s="182">
        <v>3.7731299999999999E-10</v>
      </c>
      <c r="AL55" s="182">
        <v>2.7578299999999998E-7</v>
      </c>
      <c r="AM55" s="189">
        <f t="shared" si="27"/>
        <v>5.5232031299999998E-7</v>
      </c>
      <c r="AO55" s="149" t="s">
        <v>30</v>
      </c>
      <c r="AP55" s="149">
        <v>9.0909100000000007E-2</v>
      </c>
      <c r="AQ55" s="149">
        <v>323.14999999999998</v>
      </c>
      <c r="AR55" s="149">
        <v>0</v>
      </c>
      <c r="AS55" s="149">
        <v>-4.0428600000000001</v>
      </c>
      <c r="AT55" s="149">
        <v>18812.3</v>
      </c>
      <c r="AU55" s="149">
        <v>18051.8</v>
      </c>
      <c r="AV55" s="149">
        <v>0</v>
      </c>
    </row>
    <row r="56" spans="1:48" s="19" customFormat="1" x14ac:dyDescent="0.3">
      <c r="A56" s="150" t="s">
        <v>40</v>
      </c>
      <c r="B56" s="190">
        <v>5</v>
      </c>
      <c r="C56" s="99">
        <v>0.95</v>
      </c>
      <c r="D56" s="99">
        <v>1.42</v>
      </c>
      <c r="E56" s="99">
        <v>0.24</v>
      </c>
      <c r="F56" s="99">
        <v>0</v>
      </c>
      <c r="G56" s="99">
        <v>-4755</v>
      </c>
      <c r="H56" s="99">
        <v>20.463999999999999</v>
      </c>
      <c r="I56" s="159">
        <f t="shared" si="23"/>
        <v>0.40084388185654007</v>
      </c>
      <c r="J56" s="159">
        <f t="shared" si="24"/>
        <v>0.59915611814345981</v>
      </c>
      <c r="K56" s="153">
        <f t="shared" si="25"/>
        <v>0</v>
      </c>
      <c r="L56" s="86">
        <f t="shared" si="10"/>
        <v>314.02454242148127</v>
      </c>
      <c r="N56" s="297">
        <f t="shared" si="11"/>
        <v>0.36398467432950188</v>
      </c>
      <c r="O56" s="297">
        <f t="shared" si="12"/>
        <v>0.54406130268199226</v>
      </c>
      <c r="P56" s="297">
        <f t="shared" si="28"/>
        <v>9.1954022988505732E-2</v>
      </c>
      <c r="Q56" s="297">
        <f t="shared" si="29"/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f t="shared" si="13"/>
        <v>323.14999999999998</v>
      </c>
      <c r="X56" s="160">
        <v>0</v>
      </c>
      <c r="Y56" s="160">
        <f t="shared" si="14"/>
        <v>31402.454242148127</v>
      </c>
      <c r="AA56" s="22">
        <v>30171.1</v>
      </c>
      <c r="AB56" s="165">
        <f t="shared" si="26"/>
        <v>3.9212038417539188E-2</v>
      </c>
      <c r="AD56" s="19">
        <v>0.363985</v>
      </c>
      <c r="AE56" s="19">
        <v>0.54406100000000002</v>
      </c>
      <c r="AF56" s="19">
        <v>9.1953800000000002E-2</v>
      </c>
      <c r="AG56" s="19">
        <v>0</v>
      </c>
      <c r="AH56" s="19">
        <v>0</v>
      </c>
      <c r="AI56" s="161">
        <v>2.31145E-7</v>
      </c>
      <c r="AJ56" s="19">
        <v>0</v>
      </c>
      <c r="AK56" s="161">
        <v>3.27968E-11</v>
      </c>
      <c r="AL56" s="161">
        <v>2.3111200000000001E-7</v>
      </c>
      <c r="AM56" s="191">
        <f t="shared" si="27"/>
        <v>4.6228979680000001E-7</v>
      </c>
      <c r="AO56" s="19" t="s">
        <v>30</v>
      </c>
      <c r="AP56" s="19">
        <v>0.363985</v>
      </c>
      <c r="AQ56" s="19">
        <v>323.14999999999998</v>
      </c>
      <c r="AR56" s="19">
        <v>0</v>
      </c>
      <c r="AS56" s="19">
        <v>0.61042200000000002</v>
      </c>
      <c r="AT56" s="19">
        <v>31402.5</v>
      </c>
      <c r="AU56" s="19">
        <v>31594.1</v>
      </c>
      <c r="AV56" s="19">
        <v>0</v>
      </c>
    </row>
    <row r="57" spans="1:48" s="19" customFormat="1" x14ac:dyDescent="0.3">
      <c r="A57" s="150" t="s">
        <v>40</v>
      </c>
      <c r="B57" s="190">
        <v>11</v>
      </c>
      <c r="C57" s="99">
        <v>1.3</v>
      </c>
      <c r="D57" s="99">
        <v>0.86</v>
      </c>
      <c r="E57" s="99">
        <v>0.22</v>
      </c>
      <c r="F57" s="99">
        <v>0</v>
      </c>
      <c r="G57" s="99">
        <v>-4421.5</v>
      </c>
      <c r="H57" s="99">
        <v>19.673999999999999</v>
      </c>
      <c r="I57" s="159">
        <f t="shared" si="23"/>
        <v>0.60185185185185186</v>
      </c>
      <c r="J57" s="159">
        <f t="shared" si="24"/>
        <v>0.39814814814814814</v>
      </c>
      <c r="K57" s="153">
        <f t="shared" si="25"/>
        <v>0</v>
      </c>
      <c r="L57" s="86">
        <f t="shared" si="10"/>
        <v>400.01402667582818</v>
      </c>
      <c r="N57" s="297">
        <f t="shared" si="11"/>
        <v>0.54621848739495793</v>
      </c>
      <c r="O57" s="297">
        <f t="shared" si="12"/>
        <v>0.36134453781512599</v>
      </c>
      <c r="P57" s="297">
        <f t="shared" si="28"/>
        <v>9.2436974789915957E-2</v>
      </c>
      <c r="Q57" s="297">
        <f t="shared" si="29"/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f t="shared" si="13"/>
        <v>323.14999999999998</v>
      </c>
      <c r="X57" s="160">
        <v>0</v>
      </c>
      <c r="Y57" s="160">
        <f t="shared" si="14"/>
        <v>40001.402667582821</v>
      </c>
      <c r="AA57" s="22">
        <v>36963.1</v>
      </c>
      <c r="AB57" s="165">
        <f t="shared" si="26"/>
        <v>7.5954903202558599E-2</v>
      </c>
      <c r="AD57" s="19">
        <v>0.54621799999999998</v>
      </c>
      <c r="AE57" s="19">
        <v>0.361344</v>
      </c>
      <c r="AF57" s="19">
        <v>9.24368E-2</v>
      </c>
      <c r="AG57" s="19">
        <v>0</v>
      </c>
      <c r="AH57" s="19">
        <v>0</v>
      </c>
      <c r="AI57" s="161">
        <v>1.5842599999999999E-7</v>
      </c>
      <c r="AJ57" s="19">
        <v>0</v>
      </c>
      <c r="AK57" s="161">
        <v>4.7346899999999999E-12</v>
      </c>
      <c r="AL57" s="161">
        <v>1.5842100000000001E-7</v>
      </c>
      <c r="AM57" s="191">
        <f t="shared" si="27"/>
        <v>3.1685173469E-7</v>
      </c>
      <c r="AO57" s="19" t="s">
        <v>30</v>
      </c>
      <c r="AP57" s="19">
        <v>0.54621799999999998</v>
      </c>
      <c r="AQ57" s="19">
        <v>323.14999999999998</v>
      </c>
      <c r="AR57" s="19">
        <v>0</v>
      </c>
      <c r="AS57" s="19">
        <v>-1.9429700000000001</v>
      </c>
      <c r="AT57" s="19">
        <v>40001.4</v>
      </c>
      <c r="AU57" s="19">
        <v>39224.199999999997</v>
      </c>
      <c r="AV57" s="19">
        <v>0</v>
      </c>
    </row>
    <row r="58" spans="1:48" s="177" customFormat="1" x14ac:dyDescent="0.3">
      <c r="A58" s="170" t="s">
        <v>40</v>
      </c>
      <c r="B58" s="192">
        <v>16</v>
      </c>
      <c r="C58" s="173">
        <v>1.72</v>
      </c>
      <c r="D58" s="173">
        <v>0.2</v>
      </c>
      <c r="E58" s="173">
        <v>0.19</v>
      </c>
      <c r="F58" s="173">
        <v>0</v>
      </c>
      <c r="G58" s="173">
        <v>-4449.8</v>
      </c>
      <c r="H58" s="173">
        <v>19.983000000000001</v>
      </c>
      <c r="I58" s="174">
        <f t="shared" si="23"/>
        <v>0.89583333333333337</v>
      </c>
      <c r="J58" s="174">
        <f t="shared" si="24"/>
        <v>0.10416666666666667</v>
      </c>
      <c r="K58" s="175">
        <f t="shared" si="25"/>
        <v>0</v>
      </c>
      <c r="L58" s="176">
        <f t="shared" si="10"/>
        <v>499.15875119104993</v>
      </c>
      <c r="N58" s="298">
        <f t="shared" si="11"/>
        <v>0.81516587677725127</v>
      </c>
      <c r="O58" s="298">
        <f t="shared" si="12"/>
        <v>9.4786729857819912E-2</v>
      </c>
      <c r="P58" s="298">
        <f t="shared" si="28"/>
        <v>9.004739336492891E-2</v>
      </c>
      <c r="Q58" s="298">
        <f t="shared" si="29"/>
        <v>0</v>
      </c>
      <c r="R58" s="178">
        <v>0</v>
      </c>
      <c r="S58" s="178">
        <v>0</v>
      </c>
      <c r="T58" s="178">
        <v>0</v>
      </c>
      <c r="U58" s="178">
        <v>0</v>
      </c>
      <c r="V58" s="178">
        <v>0</v>
      </c>
      <c r="W58" s="178">
        <f t="shared" si="13"/>
        <v>323.14999999999998</v>
      </c>
      <c r="X58" s="178">
        <v>0</v>
      </c>
      <c r="Y58" s="178">
        <f t="shared" si="14"/>
        <v>49915.875119104996</v>
      </c>
      <c r="AA58" s="179">
        <v>46704.6</v>
      </c>
      <c r="AB58" s="180">
        <f t="shared" si="26"/>
        <v>6.4333743752714487E-2</v>
      </c>
      <c r="AD58" s="177">
        <v>0.81516599999999995</v>
      </c>
      <c r="AE58" s="177">
        <v>9.4786700000000002E-2</v>
      </c>
      <c r="AF58" s="177">
        <v>9.0047299999999997E-2</v>
      </c>
      <c r="AG58" s="177">
        <v>0</v>
      </c>
      <c r="AH58" s="177">
        <v>0</v>
      </c>
      <c r="AI58" s="183">
        <v>4.7711499999999997E-8</v>
      </c>
      <c r="AJ58" s="177">
        <v>0</v>
      </c>
      <c r="AK58" s="183">
        <v>7.75424E-14</v>
      </c>
      <c r="AL58" s="183">
        <v>4.7711399999999998E-8</v>
      </c>
      <c r="AM58" s="193">
        <f t="shared" si="27"/>
        <v>9.5422977542399999E-8</v>
      </c>
      <c r="AO58" s="177" t="s">
        <v>30</v>
      </c>
      <c r="AP58" s="177">
        <v>0.81516599999999995</v>
      </c>
      <c r="AQ58" s="177">
        <v>323.14999999999998</v>
      </c>
      <c r="AR58" s="177">
        <v>0</v>
      </c>
      <c r="AS58" s="177">
        <v>1.3650899999999999</v>
      </c>
      <c r="AT58" s="177">
        <v>49915.9</v>
      </c>
      <c r="AU58" s="177">
        <v>50597.3</v>
      </c>
      <c r="AV58" s="177">
        <v>0</v>
      </c>
    </row>
    <row r="59" spans="1:48" x14ac:dyDescent="0.3">
      <c r="A59" s="225" t="s">
        <v>250</v>
      </c>
      <c r="B59" s="184">
        <v>21</v>
      </c>
      <c r="C59" s="185">
        <v>1.3</v>
      </c>
      <c r="D59" s="185">
        <v>0.86</v>
      </c>
      <c r="E59" s="185">
        <v>0.22</v>
      </c>
      <c r="F59" s="185">
        <v>0</v>
      </c>
      <c r="G59" s="272">
        <v>-4540.9543168163855</v>
      </c>
      <c r="H59" s="270">
        <v>20.032064018549541</v>
      </c>
      <c r="I59" s="27">
        <f t="shared" si="23"/>
        <v>0.60185185185185186</v>
      </c>
      <c r="J59" s="27">
        <f t="shared" si="24"/>
        <v>0.39814814814814814</v>
      </c>
      <c r="K59" s="66">
        <f t="shared" si="25"/>
        <v>0</v>
      </c>
      <c r="L59" s="187">
        <f t="shared" si="10"/>
        <v>395.40386766276413</v>
      </c>
      <c r="N59" s="297">
        <f t="shared" si="11"/>
        <v>0.54621848739495793</v>
      </c>
      <c r="O59" s="297">
        <f t="shared" si="12"/>
        <v>0.36134453781512599</v>
      </c>
      <c r="P59" s="297">
        <f t="shared" si="28"/>
        <v>9.2436974789915957E-2</v>
      </c>
      <c r="Q59" s="297">
        <f t="shared" si="29"/>
        <v>0</v>
      </c>
      <c r="R59" s="146">
        <v>0</v>
      </c>
      <c r="S59" s="146">
        <v>0</v>
      </c>
      <c r="T59" s="146">
        <v>0</v>
      </c>
      <c r="U59" s="146">
        <v>0</v>
      </c>
      <c r="V59" s="146">
        <v>0</v>
      </c>
      <c r="W59" s="146">
        <f t="shared" si="13"/>
        <v>323.14999999999998</v>
      </c>
      <c r="X59" s="146">
        <v>0</v>
      </c>
      <c r="Y59" s="146">
        <f t="shared" si="14"/>
        <v>39540.38676627641</v>
      </c>
      <c r="AA59" s="147">
        <v>36963.1</v>
      </c>
      <c r="AB59" s="188">
        <f t="shared" ref="AB59:AB60" si="30">(Y59-AA59)/Y59</f>
        <v>6.5181121811245218E-2</v>
      </c>
      <c r="AU59" s="149"/>
    </row>
    <row r="60" spans="1:48" x14ac:dyDescent="0.3">
      <c r="A60" t="s">
        <v>250</v>
      </c>
      <c r="B60" s="190">
        <v>23</v>
      </c>
      <c r="C60" s="99">
        <v>1.88</v>
      </c>
      <c r="D60" s="99">
        <v>0</v>
      </c>
      <c r="E60" s="99">
        <v>0.19</v>
      </c>
      <c r="F60" s="99">
        <v>0</v>
      </c>
      <c r="G60" s="273">
        <v>-4526.9766350528334</v>
      </c>
      <c r="H60" s="271">
        <v>20.341857071212601</v>
      </c>
      <c r="I60" s="27">
        <f t="shared" ref="I60" si="31">C60/(C60+D60)</f>
        <v>1</v>
      </c>
      <c r="J60" s="27">
        <f t="shared" ref="J60" si="32">D60/(D60+C60)</f>
        <v>0</v>
      </c>
      <c r="K60" s="66">
        <f t="shared" si="25"/>
        <v>0</v>
      </c>
      <c r="L60" s="86">
        <f t="shared" si="10"/>
        <v>562.81738464608998</v>
      </c>
      <c r="N60" s="297">
        <f t="shared" si="11"/>
        <v>0.90821256038647347</v>
      </c>
      <c r="O60" s="297">
        <f t="shared" si="12"/>
        <v>0</v>
      </c>
      <c r="P60" s="297">
        <f t="shared" si="28"/>
        <v>9.1787439613526575E-2</v>
      </c>
      <c r="Q60" s="297">
        <f t="shared" si="29"/>
        <v>0</v>
      </c>
      <c r="R60" s="160">
        <v>0</v>
      </c>
      <c r="S60" s="160">
        <v>0</v>
      </c>
      <c r="T60" s="160">
        <v>0</v>
      </c>
      <c r="U60" s="160">
        <v>0</v>
      </c>
      <c r="V60" s="160">
        <v>0</v>
      </c>
      <c r="W60" s="160">
        <f t="shared" si="13"/>
        <v>323.14999999999998</v>
      </c>
      <c r="X60" s="160">
        <v>0</v>
      </c>
      <c r="Y60" s="160">
        <f t="shared" si="14"/>
        <v>56281.738464608999</v>
      </c>
      <c r="AA60" s="22" t="s">
        <v>252</v>
      </c>
      <c r="AB60" s="165" t="e">
        <f t="shared" si="30"/>
        <v>#VALUE!</v>
      </c>
      <c r="AU60" s="19"/>
    </row>
  </sheetData>
  <sortState xmlns:xlrd2="http://schemas.microsoft.com/office/spreadsheetml/2017/richdata2" ref="A3:AV58">
    <sortCondition ref="A3:A58"/>
    <sortCondition descending="1" ref="K3:K58"/>
    <sortCondition ref="I3:I58"/>
  </sortState>
  <phoneticPr fontId="9" type="noConversion"/>
  <conditionalFormatting sqref="AM3:AM5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8940-05F6-49AC-8305-8FB29D6B7C6B}">
  <dimension ref="A1:L35"/>
  <sheetViews>
    <sheetView topLeftCell="A10" zoomScale="85" zoomScaleNormal="85" workbookViewId="0">
      <selection activeCell="G33" sqref="G33"/>
    </sheetView>
  </sheetViews>
  <sheetFormatPr baseColWidth="10" defaultRowHeight="14.4" x14ac:dyDescent="0.3"/>
  <cols>
    <col min="8" max="8" width="13.33203125" bestFit="1" customWidth="1"/>
    <col min="9" max="9" width="13" bestFit="1" customWidth="1"/>
  </cols>
  <sheetData>
    <row r="1" spans="1:12" x14ac:dyDescent="0.3">
      <c r="A1" s="37" t="s">
        <v>49</v>
      </c>
      <c r="B1" s="199" t="s">
        <v>41</v>
      </c>
      <c r="C1" s="199" t="s">
        <v>42</v>
      </c>
      <c r="D1" s="199" t="s">
        <v>3</v>
      </c>
      <c r="E1" s="199" t="s">
        <v>4</v>
      </c>
      <c r="F1" s="199" t="s">
        <v>43</v>
      </c>
      <c r="G1" s="199" t="s">
        <v>44</v>
      </c>
      <c r="H1" s="199" t="s">
        <v>45</v>
      </c>
      <c r="I1" s="199" t="s">
        <v>50</v>
      </c>
      <c r="J1" s="199" t="s">
        <v>45</v>
      </c>
      <c r="K1" s="199" t="s">
        <v>50</v>
      </c>
      <c r="L1" s="199" t="s">
        <v>3</v>
      </c>
    </row>
    <row r="2" spans="1:12" x14ac:dyDescent="0.3">
      <c r="B2" s="199">
        <v>67561</v>
      </c>
      <c r="C2" s="199">
        <v>7732185</v>
      </c>
      <c r="D2" s="199">
        <v>64197</v>
      </c>
      <c r="E2" s="199">
        <v>1310583</v>
      </c>
      <c r="F2" s="66"/>
      <c r="G2" s="66"/>
      <c r="H2" s="200" t="s">
        <v>46</v>
      </c>
      <c r="I2" s="200" t="s">
        <v>46</v>
      </c>
      <c r="J2" s="200" t="s">
        <v>47</v>
      </c>
      <c r="K2" s="200" t="s">
        <v>47</v>
      </c>
      <c r="L2" s="200" t="s">
        <v>48</v>
      </c>
    </row>
    <row r="3" spans="1:12" x14ac:dyDescent="0.3">
      <c r="A3" s="202">
        <f t="shared" ref="A3:A35" si="0">B3/(B3+C3)</f>
        <v>0</v>
      </c>
      <c r="B3">
        <v>0</v>
      </c>
      <c r="C3">
        <v>0.91112604500000005</v>
      </c>
      <c r="D3">
        <v>0</v>
      </c>
      <c r="E3">
        <v>8.8873955000000004E-2</v>
      </c>
      <c r="F3">
        <v>323.14999999999998</v>
      </c>
      <c r="G3">
        <v>10049.377409999999</v>
      </c>
      <c r="H3">
        <v>9193.4699999999993</v>
      </c>
      <c r="I3" s="201">
        <f>(H3-$G3)/$G3</f>
        <v>-8.5170192647785123E-2</v>
      </c>
      <c r="J3">
        <v>9130.06</v>
      </c>
      <c r="K3" s="201">
        <f>(J3-$G3)/$G3</f>
        <v>-9.1480036274207338E-2</v>
      </c>
      <c r="L3">
        <f t="shared" ref="L3:L35" si="1">ROUND(D3*100,0)</f>
        <v>0</v>
      </c>
    </row>
    <row r="4" spans="1:12" s="3" customFormat="1" x14ac:dyDescent="0.3">
      <c r="A4" s="203">
        <f t="shared" si="0"/>
        <v>0</v>
      </c>
      <c r="B4" s="3">
        <v>0</v>
      </c>
      <c r="C4" s="3">
        <v>1</v>
      </c>
      <c r="D4" s="3">
        <v>0</v>
      </c>
      <c r="E4" s="3">
        <v>0</v>
      </c>
      <c r="F4" s="3">
        <v>323.14999999999998</v>
      </c>
      <c r="G4" s="3">
        <v>12809.189679999999</v>
      </c>
      <c r="H4" s="3">
        <v>12474.3</v>
      </c>
      <c r="I4" s="204">
        <f t="shared" ref="I4:K35" si="2">(H4-$G4)/$G4</f>
        <v>-2.6144485979693936E-2</v>
      </c>
      <c r="J4" s="3">
        <v>12357.9</v>
      </c>
      <c r="K4" s="204">
        <f t="shared" si="2"/>
        <v>-3.5231711862666389E-2</v>
      </c>
      <c r="L4" s="3">
        <f t="shared" si="1"/>
        <v>0</v>
      </c>
    </row>
    <row r="5" spans="1:12" x14ac:dyDescent="0.3">
      <c r="A5" s="202">
        <f t="shared" si="0"/>
        <v>3.2760062624599365E-2</v>
      </c>
      <c r="B5">
        <v>2.9734556999999998E-2</v>
      </c>
      <c r="C5">
        <v>0.87791196800000004</v>
      </c>
      <c r="D5">
        <v>0</v>
      </c>
      <c r="E5">
        <v>9.2353475000000004E-2</v>
      </c>
      <c r="F5">
        <v>323.14999999999998</v>
      </c>
      <c r="G5">
        <v>14530.53938</v>
      </c>
      <c r="H5">
        <v>14200.8</v>
      </c>
      <c r="I5" s="201">
        <f t="shared" si="2"/>
        <v>-2.2692852025428454E-2</v>
      </c>
      <c r="J5">
        <v>13978.5</v>
      </c>
      <c r="K5" s="201">
        <f t="shared" si="2"/>
        <v>-3.7991664697584006E-2</v>
      </c>
      <c r="L5">
        <f t="shared" si="1"/>
        <v>0</v>
      </c>
    </row>
    <row r="6" spans="1:12" x14ac:dyDescent="0.3">
      <c r="A6" s="202">
        <f t="shared" si="0"/>
        <v>6.5429122090920888E-2</v>
      </c>
      <c r="B6">
        <v>5.9538715999999998E-2</v>
      </c>
      <c r="C6">
        <v>0.85043400099999999</v>
      </c>
      <c r="D6">
        <v>0</v>
      </c>
      <c r="E6">
        <v>9.0027283999999999E-2</v>
      </c>
      <c r="F6">
        <v>323.14999999999998</v>
      </c>
      <c r="G6">
        <v>17668.438419999999</v>
      </c>
      <c r="H6">
        <v>18268.8</v>
      </c>
      <c r="I6" s="201">
        <f t="shared" si="2"/>
        <v>3.3979323227592895E-2</v>
      </c>
      <c r="J6">
        <v>17854.599999999999</v>
      </c>
      <c r="K6" s="201">
        <f t="shared" si="2"/>
        <v>1.0536391251717648E-2</v>
      </c>
      <c r="L6">
        <f t="shared" si="1"/>
        <v>0</v>
      </c>
    </row>
    <row r="7" spans="1:12" x14ac:dyDescent="0.3">
      <c r="A7" s="202">
        <f t="shared" si="0"/>
        <v>9.9084936065151188E-2</v>
      </c>
      <c r="B7">
        <v>9.0155501999999998E-2</v>
      </c>
      <c r="C7">
        <v>0.81972551100000002</v>
      </c>
      <c r="D7">
        <v>0</v>
      </c>
      <c r="E7">
        <v>9.0118986999999998E-2</v>
      </c>
      <c r="F7">
        <v>323.14999999999998</v>
      </c>
      <c r="G7">
        <v>20279.21989</v>
      </c>
      <c r="H7">
        <v>21626.1</v>
      </c>
      <c r="I7" s="201">
        <f t="shared" si="2"/>
        <v>6.6416761458569021E-2</v>
      </c>
      <c r="J7">
        <v>21007.8</v>
      </c>
      <c r="K7" s="201">
        <f t="shared" si="2"/>
        <v>3.5927422945853708E-2</v>
      </c>
      <c r="L7">
        <f t="shared" si="1"/>
        <v>0</v>
      </c>
    </row>
    <row r="8" spans="1:12" x14ac:dyDescent="0.3">
      <c r="A8" s="202">
        <f t="shared" si="0"/>
        <v>9.9458636993988464E-2</v>
      </c>
      <c r="B8">
        <v>9.0548892000000006E-2</v>
      </c>
      <c r="C8">
        <v>0.81986869200000001</v>
      </c>
      <c r="D8">
        <v>0</v>
      </c>
      <c r="E8">
        <v>8.9582414999999999E-2</v>
      </c>
      <c r="F8">
        <v>323.14999999999998</v>
      </c>
      <c r="G8">
        <v>20693.13884</v>
      </c>
      <c r="H8">
        <v>21632.3</v>
      </c>
      <c r="I8" s="201">
        <f t="shared" si="2"/>
        <v>4.5385147572904398E-2</v>
      </c>
      <c r="J8">
        <v>21014.1</v>
      </c>
      <c r="K8" s="201">
        <f t="shared" si="2"/>
        <v>1.5510511115866989E-2</v>
      </c>
      <c r="L8">
        <f t="shared" si="1"/>
        <v>0</v>
      </c>
    </row>
    <row r="9" spans="1:12" x14ac:dyDescent="0.3">
      <c r="A9" s="202">
        <f t="shared" si="0"/>
        <v>0.10100200379090207</v>
      </c>
      <c r="B9">
        <v>9.1735367999999998E-2</v>
      </c>
      <c r="C9">
        <v>0.81651758299999999</v>
      </c>
      <c r="D9">
        <v>0</v>
      </c>
      <c r="E9">
        <v>9.1747047999999998E-2</v>
      </c>
      <c r="F9">
        <v>323.14999999999998</v>
      </c>
      <c r="G9">
        <v>20834.975149999998</v>
      </c>
      <c r="H9">
        <v>21883</v>
      </c>
      <c r="I9" s="201">
        <f t="shared" si="2"/>
        <v>5.0301228701009594E-2</v>
      </c>
      <c r="J9">
        <v>21245.8</v>
      </c>
      <c r="K9" s="201">
        <f t="shared" si="2"/>
        <v>1.9718038876566691E-2</v>
      </c>
      <c r="L9">
        <f t="shared" si="1"/>
        <v>0</v>
      </c>
    </row>
    <row r="10" spans="1:12" x14ac:dyDescent="0.3">
      <c r="A10" s="202">
        <f t="shared" si="0"/>
        <v>0.10144927517076245</v>
      </c>
      <c r="B10">
        <v>9.2105263000000007E-2</v>
      </c>
      <c r="C10">
        <v>0.81578947400000001</v>
      </c>
      <c r="D10">
        <v>0</v>
      </c>
      <c r="E10">
        <v>9.2105263000000007E-2</v>
      </c>
      <c r="F10">
        <v>323.14999999999998</v>
      </c>
      <c r="G10">
        <v>22997.478520000001</v>
      </c>
      <c r="H10">
        <v>21942.5</v>
      </c>
      <c r="I10" s="201">
        <f t="shared" si="2"/>
        <v>-4.5873660413793947E-2</v>
      </c>
      <c r="J10">
        <v>21300.9</v>
      </c>
      <c r="K10" s="201">
        <f t="shared" si="2"/>
        <v>-7.3772371111230806E-2</v>
      </c>
      <c r="L10">
        <f t="shared" si="1"/>
        <v>0</v>
      </c>
    </row>
    <row r="11" spans="1:12" x14ac:dyDescent="0.3">
      <c r="A11" s="202">
        <f t="shared" si="0"/>
        <v>0.10199773851698542</v>
      </c>
      <c r="B11">
        <v>9.7082100000000005E-2</v>
      </c>
      <c r="C11">
        <v>0.85472429699999997</v>
      </c>
      <c r="D11">
        <v>0</v>
      </c>
      <c r="E11">
        <v>4.8193603000000002E-2</v>
      </c>
      <c r="F11">
        <v>323.14999999999998</v>
      </c>
      <c r="G11">
        <v>21362.84145</v>
      </c>
      <c r="H11">
        <v>20658.099999999999</v>
      </c>
      <c r="I11" s="201">
        <f t="shared" si="2"/>
        <v>-3.2989125142807316E-2</v>
      </c>
      <c r="J11">
        <v>20143.5</v>
      </c>
      <c r="K11" s="201">
        <f t="shared" si="2"/>
        <v>-5.707768102168824E-2</v>
      </c>
      <c r="L11">
        <f t="shared" si="1"/>
        <v>0</v>
      </c>
    </row>
    <row r="12" spans="1:12" x14ac:dyDescent="0.3">
      <c r="A12" s="202">
        <f t="shared" si="0"/>
        <v>9.8447738000000007E-2</v>
      </c>
      <c r="B12">
        <v>9.8447738000000007E-2</v>
      </c>
      <c r="C12">
        <v>0.90155226200000005</v>
      </c>
      <c r="D12">
        <v>0</v>
      </c>
      <c r="E12">
        <v>0</v>
      </c>
      <c r="F12">
        <v>323.14999999999998</v>
      </c>
      <c r="G12">
        <v>21413.705999999998</v>
      </c>
      <c r="H12">
        <v>20490.5</v>
      </c>
      <c r="I12" s="201">
        <f t="shared" si="2"/>
        <v>-4.311285491637918E-2</v>
      </c>
      <c r="J12">
        <v>20019.7</v>
      </c>
      <c r="K12" s="201">
        <f t="shared" si="2"/>
        <v>-6.5098773654592892E-2</v>
      </c>
      <c r="L12">
        <f t="shared" si="1"/>
        <v>0</v>
      </c>
    </row>
    <row r="13" spans="1:12" x14ac:dyDescent="0.3">
      <c r="A13" s="202">
        <f t="shared" si="0"/>
        <v>0.101571445</v>
      </c>
      <c r="B13">
        <v>0.101571445</v>
      </c>
      <c r="C13">
        <v>0.89842855499999996</v>
      </c>
      <c r="D13">
        <v>0</v>
      </c>
      <c r="E13">
        <v>0</v>
      </c>
      <c r="F13">
        <v>323.14999999999998</v>
      </c>
      <c r="G13">
        <v>21794.247719999999</v>
      </c>
      <c r="H13">
        <v>20708.599999999999</v>
      </c>
      <c r="I13" s="201">
        <f t="shared" si="2"/>
        <v>-4.9813498219703677E-2</v>
      </c>
      <c r="J13">
        <v>20225.099999999999</v>
      </c>
      <c r="K13" s="201">
        <f t="shared" si="2"/>
        <v>-7.1998251105498623E-2</v>
      </c>
      <c r="L13">
        <f t="shared" si="1"/>
        <v>0</v>
      </c>
    </row>
    <row r="14" spans="1:12" x14ac:dyDescent="0.3">
      <c r="A14" s="202">
        <f t="shared" si="0"/>
        <v>0.40000000044</v>
      </c>
      <c r="B14">
        <v>0.36363636399999999</v>
      </c>
      <c r="C14">
        <v>0.54545454500000001</v>
      </c>
      <c r="D14">
        <v>0</v>
      </c>
      <c r="E14">
        <v>9.0909090999999997E-2</v>
      </c>
      <c r="F14">
        <v>323.14999999999998</v>
      </c>
      <c r="G14">
        <v>31609.452929999999</v>
      </c>
      <c r="H14">
        <v>32328.1</v>
      </c>
      <c r="I14" s="201">
        <f t="shared" si="2"/>
        <v>2.2735194803638732E-2</v>
      </c>
      <c r="J14">
        <v>30760.799999999999</v>
      </c>
      <c r="K14" s="201">
        <f t="shared" si="2"/>
        <v>-2.6848073956843396E-2</v>
      </c>
      <c r="L14">
        <f t="shared" si="1"/>
        <v>0</v>
      </c>
    </row>
    <row r="15" spans="1:12" x14ac:dyDescent="0.3">
      <c r="A15" s="202">
        <f t="shared" si="0"/>
        <v>0.40197639715556593</v>
      </c>
      <c r="B15">
        <v>0.37446425100000003</v>
      </c>
      <c r="C15">
        <v>0.55709355599999999</v>
      </c>
      <c r="D15">
        <v>0</v>
      </c>
      <c r="E15">
        <v>6.8442192999999998E-2</v>
      </c>
      <c r="F15">
        <v>323.14999999999998</v>
      </c>
      <c r="G15">
        <v>31334.247640000001</v>
      </c>
      <c r="H15">
        <v>34786.9</v>
      </c>
      <c r="I15" s="201">
        <f t="shared" si="2"/>
        <v>0.11018781748544322</v>
      </c>
      <c r="J15">
        <v>33011.800000000003</v>
      </c>
      <c r="K15" s="201">
        <f t="shared" si="2"/>
        <v>5.353734288671759E-2</v>
      </c>
      <c r="L15">
        <f t="shared" si="1"/>
        <v>0</v>
      </c>
    </row>
    <row r="16" spans="1:12" x14ac:dyDescent="0.3">
      <c r="A16" s="202">
        <f t="shared" si="0"/>
        <v>0.40254411200000001</v>
      </c>
      <c r="B16">
        <v>0.40254411200000001</v>
      </c>
      <c r="C16">
        <v>0.59745588800000005</v>
      </c>
      <c r="D16">
        <v>0</v>
      </c>
      <c r="E16">
        <v>0</v>
      </c>
      <c r="F16">
        <v>323.14999999999998</v>
      </c>
      <c r="G16">
        <v>35262.174769999998</v>
      </c>
      <c r="H16">
        <v>36248.800000000003</v>
      </c>
      <c r="I16" s="201">
        <f t="shared" si="2"/>
        <v>2.7979704497392382E-2</v>
      </c>
      <c r="J16">
        <v>34441.4</v>
      </c>
      <c r="K16" s="201">
        <f t="shared" si="2"/>
        <v>-2.3276351369521511E-2</v>
      </c>
      <c r="L16">
        <f t="shared" si="1"/>
        <v>0</v>
      </c>
    </row>
    <row r="17" spans="1:12" x14ac:dyDescent="0.3">
      <c r="A17" s="202">
        <f t="shared" si="0"/>
        <v>0.59817351624303083</v>
      </c>
      <c r="B17">
        <v>0.543568465</v>
      </c>
      <c r="C17">
        <v>0.36514522799999999</v>
      </c>
      <c r="D17">
        <v>0</v>
      </c>
      <c r="E17">
        <v>9.1286306999999997E-2</v>
      </c>
      <c r="F17">
        <v>323.14999999999998</v>
      </c>
      <c r="G17">
        <v>35333.972439999998</v>
      </c>
      <c r="H17">
        <v>37311.800000000003</v>
      </c>
      <c r="I17" s="201">
        <f t="shared" si="2"/>
        <v>5.597523922221085E-2</v>
      </c>
      <c r="J17">
        <v>35179.9</v>
      </c>
      <c r="K17" s="201">
        <f t="shared" si="2"/>
        <v>-4.3604618830114274E-3</v>
      </c>
      <c r="L17">
        <f t="shared" si="1"/>
        <v>0</v>
      </c>
    </row>
    <row r="18" spans="1:12" x14ac:dyDescent="0.3">
      <c r="A18" s="202">
        <f t="shared" si="0"/>
        <v>0.59962011100000001</v>
      </c>
      <c r="B18">
        <v>0.59962011100000001</v>
      </c>
      <c r="C18">
        <v>0.40037988899999999</v>
      </c>
      <c r="D18">
        <v>0</v>
      </c>
      <c r="E18">
        <v>0</v>
      </c>
      <c r="F18">
        <v>323.14999999999998</v>
      </c>
      <c r="G18">
        <v>42132.902020000001</v>
      </c>
      <c r="H18">
        <v>44113.2</v>
      </c>
      <c r="I18" s="201">
        <f t="shared" si="2"/>
        <v>4.7001224341489012E-2</v>
      </c>
      <c r="J18">
        <v>41329.300000000003</v>
      </c>
      <c r="K18" s="201">
        <f t="shared" si="2"/>
        <v>-1.9073028001217147E-2</v>
      </c>
      <c r="L18">
        <f t="shared" si="1"/>
        <v>0</v>
      </c>
    </row>
    <row r="19" spans="1:12" x14ac:dyDescent="0.3">
      <c r="A19" s="202">
        <f t="shared" si="0"/>
        <v>0.90155440366130635</v>
      </c>
      <c r="B19">
        <v>0.82075471700000002</v>
      </c>
      <c r="C19">
        <v>8.9622642000000002E-2</v>
      </c>
      <c r="D19">
        <v>0</v>
      </c>
      <c r="E19">
        <v>8.9622642000000002E-2</v>
      </c>
      <c r="F19">
        <v>323.14999999999998</v>
      </c>
      <c r="G19">
        <v>39752.454949999999</v>
      </c>
      <c r="H19">
        <v>45237.3</v>
      </c>
      <c r="I19" s="201">
        <f t="shared" si="2"/>
        <v>0.13797500196902943</v>
      </c>
      <c r="J19">
        <v>42055.7</v>
      </c>
      <c r="K19" s="201">
        <f t="shared" si="2"/>
        <v>5.7939693357227436E-2</v>
      </c>
      <c r="L19">
        <f t="shared" si="1"/>
        <v>0</v>
      </c>
    </row>
    <row r="20" spans="1:12" x14ac:dyDescent="0.3">
      <c r="A20" s="202">
        <f t="shared" si="0"/>
        <v>0.10000000011</v>
      </c>
      <c r="B20">
        <v>9.0909090999999997E-2</v>
      </c>
      <c r="C20">
        <v>0.81818181800000001</v>
      </c>
      <c r="D20">
        <v>2.2727272999999999E-2</v>
      </c>
      <c r="E20">
        <v>6.8181818000000005E-2</v>
      </c>
      <c r="F20">
        <v>323.14999999999998</v>
      </c>
      <c r="G20">
        <v>22541.15972</v>
      </c>
      <c r="H20">
        <v>21798.400000000001</v>
      </c>
      <c r="I20" s="201">
        <f t="shared" si="2"/>
        <v>-3.2951264674326977E-2</v>
      </c>
      <c r="J20">
        <v>21198.799999999999</v>
      </c>
      <c r="K20" s="201">
        <f t="shared" si="2"/>
        <v>-5.9551493209507339E-2</v>
      </c>
      <c r="L20">
        <f t="shared" si="1"/>
        <v>2</v>
      </c>
    </row>
    <row r="21" spans="1:12" x14ac:dyDescent="0.3">
      <c r="A21" s="202">
        <f t="shared" si="0"/>
        <v>0.40167363978521031</v>
      </c>
      <c r="B21">
        <v>0.365019011</v>
      </c>
      <c r="C21">
        <v>0.54372623600000003</v>
      </c>
      <c r="D21">
        <v>2.2813687999999999E-2</v>
      </c>
      <c r="E21">
        <v>6.8441064999999995E-2</v>
      </c>
      <c r="F21">
        <v>323.14999999999998</v>
      </c>
      <c r="G21">
        <v>30782.10614</v>
      </c>
      <c r="H21">
        <v>33136.199999999997</v>
      </c>
      <c r="I21" s="201">
        <f t="shared" si="2"/>
        <v>7.6476049081675906E-2</v>
      </c>
      <c r="J21">
        <v>31542.5</v>
      </c>
      <c r="K21" s="201">
        <f t="shared" si="2"/>
        <v>2.4702463715174497E-2</v>
      </c>
      <c r="L21">
        <f t="shared" si="1"/>
        <v>2</v>
      </c>
    </row>
    <row r="22" spans="1:12" x14ac:dyDescent="0.3">
      <c r="A22" s="202">
        <f t="shared" si="0"/>
        <v>0.59817351561643828</v>
      </c>
      <c r="B22">
        <v>0.54583333300000003</v>
      </c>
      <c r="C22">
        <v>0.366666667</v>
      </c>
      <c r="D22">
        <v>2.0833332999999999E-2</v>
      </c>
      <c r="E22">
        <v>6.6666666999999999E-2</v>
      </c>
      <c r="F22">
        <v>323.14999999999998</v>
      </c>
      <c r="G22">
        <v>38700.498249999997</v>
      </c>
      <c r="H22">
        <v>40699.4</v>
      </c>
      <c r="I22" s="201">
        <f t="shared" si="2"/>
        <v>5.1650543026277571E-2</v>
      </c>
      <c r="J22">
        <v>38226.1</v>
      </c>
      <c r="K22" s="201">
        <f t="shared" si="2"/>
        <v>-1.2258194892878374E-2</v>
      </c>
      <c r="L22">
        <f t="shared" si="1"/>
        <v>2</v>
      </c>
    </row>
    <row r="23" spans="1:12" x14ac:dyDescent="0.3">
      <c r="A23" s="202">
        <f t="shared" si="0"/>
        <v>0.89637305664028566</v>
      </c>
      <c r="B23">
        <v>0.81220657299999999</v>
      </c>
      <c r="C23">
        <v>9.3896714000000006E-2</v>
      </c>
      <c r="D23">
        <v>2.3474177999999998E-2</v>
      </c>
      <c r="E23">
        <v>7.0422534999999994E-2</v>
      </c>
      <c r="F23">
        <v>323.14999999999998</v>
      </c>
      <c r="G23">
        <v>47401.291400000002</v>
      </c>
      <c r="H23">
        <v>48737</v>
      </c>
      <c r="I23" s="201">
        <f t="shared" si="2"/>
        <v>2.8178738607108879E-2</v>
      </c>
      <c r="J23">
        <v>45106.400000000001</v>
      </c>
      <c r="K23" s="201">
        <f t="shared" si="2"/>
        <v>-4.8414111350561229E-2</v>
      </c>
      <c r="L23">
        <f t="shared" si="1"/>
        <v>2</v>
      </c>
    </row>
    <row r="24" spans="1:12" x14ac:dyDescent="0.3">
      <c r="A24" s="202">
        <f t="shared" si="0"/>
        <v>0.10108303275730167</v>
      </c>
      <c r="B24">
        <v>9.1803279000000002E-2</v>
      </c>
      <c r="C24">
        <v>0.81639344300000005</v>
      </c>
      <c r="D24">
        <v>4.5901639000000001E-2</v>
      </c>
      <c r="E24">
        <v>4.5901639000000001E-2</v>
      </c>
      <c r="F24">
        <v>323.14999999999998</v>
      </c>
      <c r="G24">
        <v>22293.48948</v>
      </c>
      <c r="H24">
        <v>19119</v>
      </c>
      <c r="I24" s="201">
        <f t="shared" si="2"/>
        <v>-0.14239536088990948</v>
      </c>
      <c r="J24">
        <v>18694.900000000001</v>
      </c>
      <c r="K24" s="201">
        <f t="shared" si="2"/>
        <v>-0.16141885204774137</v>
      </c>
      <c r="L24">
        <f t="shared" si="1"/>
        <v>5</v>
      </c>
    </row>
    <row r="25" spans="1:12" x14ac:dyDescent="0.3">
      <c r="A25" s="202">
        <f t="shared" si="0"/>
        <v>0.39748953977197526</v>
      </c>
      <c r="B25">
        <v>0.36121672999999999</v>
      </c>
      <c r="C25">
        <v>0.54752851700000005</v>
      </c>
      <c r="D25">
        <v>4.5627375999999997E-2</v>
      </c>
      <c r="E25">
        <v>4.5627375999999997E-2</v>
      </c>
      <c r="F25">
        <v>323.14999999999998</v>
      </c>
      <c r="G25">
        <v>35425.276230000003</v>
      </c>
      <c r="H25">
        <v>33752.800000000003</v>
      </c>
      <c r="I25" s="201">
        <f t="shared" si="2"/>
        <v>-4.7211381476361183E-2</v>
      </c>
      <c r="J25">
        <v>32153.4</v>
      </c>
      <c r="K25" s="201">
        <f t="shared" si="2"/>
        <v>-9.2359935565702184E-2</v>
      </c>
      <c r="L25">
        <f t="shared" si="1"/>
        <v>5</v>
      </c>
    </row>
    <row r="26" spans="1:12" x14ac:dyDescent="0.3">
      <c r="A26" s="202">
        <f t="shared" si="0"/>
        <v>0.59907834110518388</v>
      </c>
      <c r="B26">
        <v>0.54393305400000003</v>
      </c>
      <c r="C26">
        <v>0.36401673600000001</v>
      </c>
      <c r="D26">
        <v>4.6025104999999997E-2</v>
      </c>
      <c r="E26">
        <v>4.6025104999999997E-2</v>
      </c>
      <c r="F26">
        <v>323.14999999999998</v>
      </c>
      <c r="G26">
        <v>40807.861859999997</v>
      </c>
      <c r="H26">
        <v>41602</v>
      </c>
      <c r="I26" s="201">
        <f t="shared" si="2"/>
        <v>1.946042021815457E-2</v>
      </c>
      <c r="J26">
        <v>39080</v>
      </c>
      <c r="K26" s="201">
        <f t="shared" si="2"/>
        <v>-4.2341396516381892E-2</v>
      </c>
      <c r="L26">
        <f t="shared" si="1"/>
        <v>5</v>
      </c>
    </row>
    <row r="27" spans="1:12" x14ac:dyDescent="0.3">
      <c r="A27" s="202">
        <f t="shared" si="0"/>
        <v>0.9010416661950954</v>
      </c>
      <c r="B27">
        <v>0.81603773599999996</v>
      </c>
      <c r="C27">
        <v>8.9622642000000002E-2</v>
      </c>
      <c r="D27">
        <v>4.7169810999999999E-2</v>
      </c>
      <c r="E27">
        <v>4.7169810999999999E-2</v>
      </c>
      <c r="F27">
        <v>323.14999999999998</v>
      </c>
      <c r="G27">
        <v>49623.011709999999</v>
      </c>
      <c r="H27">
        <v>51525.7</v>
      </c>
      <c r="I27" s="201">
        <f t="shared" si="2"/>
        <v>3.8342861999578509E-2</v>
      </c>
      <c r="J27">
        <v>47539.199999999997</v>
      </c>
      <c r="K27" s="201">
        <f t="shared" si="2"/>
        <v>-4.199285045772571E-2</v>
      </c>
      <c r="L27">
        <f t="shared" si="1"/>
        <v>5</v>
      </c>
    </row>
    <row r="28" spans="1:12" x14ac:dyDescent="0.3">
      <c r="A28" s="202">
        <f t="shared" si="0"/>
        <v>0.10108303275730167</v>
      </c>
      <c r="B28">
        <v>9.1803279000000002E-2</v>
      </c>
      <c r="C28">
        <v>0.81639344300000005</v>
      </c>
      <c r="D28">
        <v>6.8852459000000005E-2</v>
      </c>
      <c r="E28">
        <v>2.295082E-2</v>
      </c>
      <c r="F28">
        <v>323.14999999999998</v>
      </c>
      <c r="G28">
        <v>20367.588670000001</v>
      </c>
      <c r="H28">
        <v>18475.3</v>
      </c>
      <c r="I28" s="201">
        <f t="shared" si="2"/>
        <v>-9.2906858080220728E-2</v>
      </c>
      <c r="J28">
        <v>18052.7</v>
      </c>
      <c r="K28" s="201">
        <f t="shared" si="2"/>
        <v>-0.11365550961904811</v>
      </c>
      <c r="L28">
        <f t="shared" si="1"/>
        <v>7</v>
      </c>
    </row>
    <row r="29" spans="1:12" x14ac:dyDescent="0.3">
      <c r="A29" s="202">
        <f t="shared" si="0"/>
        <v>0.39915966384241935</v>
      </c>
      <c r="B29">
        <v>0.36259542</v>
      </c>
      <c r="C29">
        <v>0.54580152699999995</v>
      </c>
      <c r="D29">
        <v>6.8702289999999999E-2</v>
      </c>
      <c r="E29">
        <v>2.2900763000000001E-2</v>
      </c>
      <c r="F29">
        <v>323.14999999999998</v>
      </c>
      <c r="G29">
        <v>33324.834000000003</v>
      </c>
      <c r="H29">
        <v>33076.1</v>
      </c>
      <c r="I29" s="201">
        <f t="shared" si="2"/>
        <v>-7.4639231511251939E-3</v>
      </c>
      <c r="J29">
        <v>31541.7</v>
      </c>
      <c r="K29" s="201">
        <f t="shared" si="2"/>
        <v>-5.3507663384009703E-2</v>
      </c>
      <c r="L29">
        <f t="shared" si="1"/>
        <v>7</v>
      </c>
    </row>
    <row r="30" spans="1:12" x14ac:dyDescent="0.3">
      <c r="A30" s="202">
        <f t="shared" si="0"/>
        <v>0.60185185216679526</v>
      </c>
      <c r="B30">
        <v>0.54852320700000001</v>
      </c>
      <c r="C30">
        <v>0.362869198</v>
      </c>
      <c r="D30">
        <v>6.7510549000000003E-2</v>
      </c>
      <c r="E30">
        <v>2.1097046000000001E-2</v>
      </c>
      <c r="F30">
        <v>323.14999999999998</v>
      </c>
      <c r="G30">
        <v>40514.991379999999</v>
      </c>
      <c r="H30">
        <v>41064.9</v>
      </c>
      <c r="I30" s="201">
        <f t="shared" si="2"/>
        <v>1.3572966481524696E-2</v>
      </c>
      <c r="J30">
        <v>38609.800000000003</v>
      </c>
      <c r="K30" s="201">
        <f t="shared" si="2"/>
        <v>-4.7024356049609917E-2</v>
      </c>
      <c r="L30">
        <f t="shared" si="1"/>
        <v>7</v>
      </c>
    </row>
    <row r="31" spans="1:12" x14ac:dyDescent="0.3">
      <c r="A31" s="202">
        <f t="shared" si="0"/>
        <v>0.90104166699864363</v>
      </c>
      <c r="B31">
        <v>0.81990521299999997</v>
      </c>
      <c r="C31">
        <v>9.0047393000000003E-2</v>
      </c>
      <c r="D31">
        <v>6.6350711000000007E-2</v>
      </c>
      <c r="E31">
        <v>2.3696682E-2</v>
      </c>
      <c r="F31">
        <v>323.14999999999998</v>
      </c>
      <c r="G31">
        <v>49431.332670000003</v>
      </c>
      <c r="H31">
        <v>51766.7</v>
      </c>
      <c r="I31" s="201">
        <f t="shared" si="2"/>
        <v>4.7244676682919651E-2</v>
      </c>
      <c r="J31">
        <v>47732.9</v>
      </c>
      <c r="K31" s="201">
        <f t="shared" si="2"/>
        <v>-3.4359435165113097E-2</v>
      </c>
      <c r="L31">
        <f t="shared" si="1"/>
        <v>7</v>
      </c>
    </row>
    <row r="32" spans="1:12" x14ac:dyDescent="0.3">
      <c r="A32" s="202">
        <f t="shared" si="0"/>
        <v>0.10000000011</v>
      </c>
      <c r="B32">
        <v>9.0909090999999997E-2</v>
      </c>
      <c r="C32">
        <v>0.81818181800000001</v>
      </c>
      <c r="D32">
        <v>9.0909090999999997E-2</v>
      </c>
      <c r="E32">
        <v>0</v>
      </c>
      <c r="F32">
        <v>323.14999999999998</v>
      </c>
      <c r="G32">
        <v>18812.313170000001</v>
      </c>
      <c r="H32">
        <v>18051.8</v>
      </c>
      <c r="I32" s="201">
        <f t="shared" si="2"/>
        <v>-4.0426350716550499E-2</v>
      </c>
      <c r="J32">
        <v>17577.2</v>
      </c>
      <c r="K32" s="201">
        <f t="shared" si="2"/>
        <v>-6.5654508238233864E-2</v>
      </c>
      <c r="L32">
        <f t="shared" si="1"/>
        <v>9</v>
      </c>
    </row>
    <row r="33" spans="1:12" x14ac:dyDescent="0.3">
      <c r="A33" s="202">
        <f t="shared" si="0"/>
        <v>0.40084388149874489</v>
      </c>
      <c r="B33">
        <v>0.36398467400000001</v>
      </c>
      <c r="C33">
        <v>0.544061303</v>
      </c>
      <c r="D33">
        <v>9.1954022999999996E-2</v>
      </c>
      <c r="E33">
        <v>0</v>
      </c>
      <c r="F33">
        <v>323.14999999999998</v>
      </c>
      <c r="G33" s="209">
        <v>31402.454239999999</v>
      </c>
      <c r="H33">
        <v>31594.1</v>
      </c>
      <c r="I33" s="201">
        <f t="shared" si="2"/>
        <v>6.1028911477843594E-3</v>
      </c>
      <c r="J33">
        <v>30171.1</v>
      </c>
      <c r="K33" s="201">
        <f t="shared" si="2"/>
        <v>-3.9212038351815158E-2</v>
      </c>
      <c r="L33">
        <f t="shared" si="1"/>
        <v>9</v>
      </c>
    </row>
    <row r="34" spans="1:12" x14ac:dyDescent="0.3">
      <c r="A34" s="202">
        <f t="shared" si="0"/>
        <v>0.6018518515559842</v>
      </c>
      <c r="B34">
        <v>0.54621848699999997</v>
      </c>
      <c r="C34">
        <v>0.36134453799999999</v>
      </c>
      <c r="D34">
        <v>9.2436975000000005E-2</v>
      </c>
      <c r="E34">
        <v>0</v>
      </c>
      <c r="F34">
        <v>323.14999999999998</v>
      </c>
      <c r="G34">
        <v>40001.402670000003</v>
      </c>
      <c r="H34">
        <v>39224.199999999997</v>
      </c>
      <c r="I34" s="201">
        <f t="shared" si="2"/>
        <v>-1.9429385424598811E-2</v>
      </c>
      <c r="J34">
        <v>36963.1</v>
      </c>
      <c r="K34" s="201">
        <f t="shared" si="2"/>
        <v>-7.5954903258396267E-2</v>
      </c>
      <c r="L34">
        <f t="shared" si="1"/>
        <v>9</v>
      </c>
    </row>
    <row r="35" spans="1:12" x14ac:dyDescent="0.3">
      <c r="A35" s="202">
        <f t="shared" si="0"/>
        <v>0.8958333332188585</v>
      </c>
      <c r="B35">
        <v>0.81516587699999998</v>
      </c>
      <c r="C35">
        <v>9.478673E-2</v>
      </c>
      <c r="D35">
        <v>9.0047393000000003E-2</v>
      </c>
      <c r="E35">
        <v>0</v>
      </c>
      <c r="F35">
        <v>323.14999999999998</v>
      </c>
      <c r="G35">
        <v>49915.875119999997</v>
      </c>
      <c r="H35">
        <v>50597.3</v>
      </c>
      <c r="I35" s="201">
        <f t="shared" si="2"/>
        <v>1.3651466159049202E-2</v>
      </c>
      <c r="J35">
        <v>46704.6</v>
      </c>
      <c r="K35" s="201">
        <f t="shared" si="2"/>
        <v>-6.433374376949115E-2</v>
      </c>
      <c r="L35">
        <f t="shared" si="1"/>
        <v>9</v>
      </c>
    </row>
  </sheetData>
  <sortState xmlns:xlrd2="http://schemas.microsoft.com/office/spreadsheetml/2017/richdata2" ref="B3:L35">
    <sortCondition ref="L3:L35"/>
    <sortCondition ref="B3:B3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B80D-242A-498C-9333-01FE7C9C3DB6}">
  <dimension ref="A1:L35"/>
  <sheetViews>
    <sheetView topLeftCell="F25" zoomScale="85" zoomScaleNormal="85" workbookViewId="0">
      <selection activeCell="B1" sqref="B1:G2"/>
    </sheetView>
  </sheetViews>
  <sheetFormatPr baseColWidth="10" defaultRowHeight="14.4" x14ac:dyDescent="0.3"/>
  <cols>
    <col min="8" max="8" width="13.33203125" bestFit="1" customWidth="1"/>
    <col min="9" max="9" width="13" bestFit="1" customWidth="1"/>
  </cols>
  <sheetData>
    <row r="1" spans="1:12" x14ac:dyDescent="0.3">
      <c r="A1" s="37" t="s">
        <v>49</v>
      </c>
      <c r="B1" s="199" t="s">
        <v>41</v>
      </c>
      <c r="C1" s="199" t="s">
        <v>42</v>
      </c>
      <c r="D1" s="199" t="s">
        <v>3</v>
      </c>
      <c r="E1" s="199" t="s">
        <v>4</v>
      </c>
      <c r="F1" s="199" t="s">
        <v>43</v>
      </c>
      <c r="G1" s="199" t="s">
        <v>44</v>
      </c>
      <c r="H1" s="199" t="s">
        <v>45</v>
      </c>
      <c r="I1" s="199" t="s">
        <v>50</v>
      </c>
      <c r="J1" s="199" t="s">
        <v>45</v>
      </c>
      <c r="K1" s="199" t="s">
        <v>50</v>
      </c>
      <c r="L1" s="199" t="s">
        <v>4</v>
      </c>
    </row>
    <row r="2" spans="1:12" x14ac:dyDescent="0.3">
      <c r="A2" s="90" t="s">
        <v>62</v>
      </c>
      <c r="B2" s="206">
        <v>67561</v>
      </c>
      <c r="C2" s="206">
        <v>7732185</v>
      </c>
      <c r="D2" s="206">
        <v>64197</v>
      </c>
      <c r="E2" s="206">
        <v>1310583</v>
      </c>
      <c r="F2" s="207" t="s">
        <v>63</v>
      </c>
      <c r="G2" s="207" t="s">
        <v>54</v>
      </c>
      <c r="H2" s="208" t="s">
        <v>46</v>
      </c>
      <c r="I2" s="208" t="s">
        <v>46</v>
      </c>
      <c r="J2" s="208" t="s">
        <v>47</v>
      </c>
      <c r="K2" s="208" t="s">
        <v>47</v>
      </c>
      <c r="L2" s="208" t="s">
        <v>48</v>
      </c>
    </row>
    <row r="3" spans="1:12" x14ac:dyDescent="0.3">
      <c r="A3" s="203">
        <f t="shared" ref="A3:A35" si="0">B3/(B3+C3)</f>
        <v>0</v>
      </c>
      <c r="B3" s="3">
        <v>0</v>
      </c>
      <c r="C3" s="3">
        <v>1</v>
      </c>
      <c r="D3" s="3">
        <v>0</v>
      </c>
      <c r="E3" s="3">
        <v>0</v>
      </c>
      <c r="F3" s="3">
        <v>323.14999999999998</v>
      </c>
      <c r="G3" s="3">
        <v>12809.189679999999</v>
      </c>
      <c r="H3" s="3">
        <v>12474.3</v>
      </c>
      <c r="I3" s="204">
        <f t="shared" ref="I3:I35" si="1">(H3-$G3)/$G3</f>
        <v>-2.6144485979693936E-2</v>
      </c>
      <c r="J3" s="3">
        <v>12357.9</v>
      </c>
      <c r="K3" s="204">
        <f t="shared" ref="K3:K35" si="2">(J3-$G3)/$G3</f>
        <v>-3.5231711862666389E-2</v>
      </c>
      <c r="L3">
        <f t="shared" ref="L3:L35" si="3">ROUND(E3*100,0)</f>
        <v>0</v>
      </c>
    </row>
    <row r="4" spans="1:12" s="3" customFormat="1" x14ac:dyDescent="0.3">
      <c r="A4" s="202">
        <f t="shared" si="0"/>
        <v>9.8447738000000007E-2</v>
      </c>
      <c r="B4">
        <v>9.8447738000000007E-2</v>
      </c>
      <c r="C4">
        <v>0.90155226200000005</v>
      </c>
      <c r="D4">
        <v>0</v>
      </c>
      <c r="E4">
        <v>0</v>
      </c>
      <c r="F4">
        <v>323.14999999999998</v>
      </c>
      <c r="G4">
        <v>21413.705999999998</v>
      </c>
      <c r="H4">
        <v>20490.5</v>
      </c>
      <c r="I4" s="201">
        <f t="shared" si="1"/>
        <v>-4.311285491637918E-2</v>
      </c>
      <c r="J4">
        <v>20019.7</v>
      </c>
      <c r="K4" s="201">
        <f t="shared" si="2"/>
        <v>-6.5098773654592892E-2</v>
      </c>
      <c r="L4">
        <f t="shared" si="3"/>
        <v>0</v>
      </c>
    </row>
    <row r="5" spans="1:12" x14ac:dyDescent="0.3">
      <c r="A5" s="202">
        <f t="shared" si="0"/>
        <v>0.10000000011</v>
      </c>
      <c r="B5">
        <v>9.0909090999999997E-2</v>
      </c>
      <c r="C5">
        <v>0.81818181800000001</v>
      </c>
      <c r="D5">
        <v>9.0909090999999997E-2</v>
      </c>
      <c r="E5">
        <v>0</v>
      </c>
      <c r="F5">
        <v>323.14999999999998</v>
      </c>
      <c r="G5">
        <v>18812.313170000001</v>
      </c>
      <c r="H5">
        <v>18051.8</v>
      </c>
      <c r="I5" s="201">
        <f t="shared" si="1"/>
        <v>-4.0426350716550499E-2</v>
      </c>
      <c r="J5">
        <v>17577.2</v>
      </c>
      <c r="K5" s="201">
        <f t="shared" si="2"/>
        <v>-6.5654508238233864E-2</v>
      </c>
      <c r="L5">
        <f t="shared" si="3"/>
        <v>0</v>
      </c>
    </row>
    <row r="6" spans="1:12" x14ac:dyDescent="0.3">
      <c r="A6" s="202">
        <f t="shared" si="0"/>
        <v>0.101571445</v>
      </c>
      <c r="B6">
        <v>0.101571445</v>
      </c>
      <c r="C6">
        <v>0.89842855499999996</v>
      </c>
      <c r="D6">
        <v>0</v>
      </c>
      <c r="E6">
        <v>0</v>
      </c>
      <c r="F6">
        <v>323.14999999999998</v>
      </c>
      <c r="G6">
        <v>21794.247719999999</v>
      </c>
      <c r="H6">
        <v>20708.599999999999</v>
      </c>
      <c r="I6" s="201">
        <f t="shared" si="1"/>
        <v>-4.9813498219703677E-2</v>
      </c>
      <c r="J6">
        <v>20225.099999999999</v>
      </c>
      <c r="K6" s="201">
        <f t="shared" si="2"/>
        <v>-7.1998251105498623E-2</v>
      </c>
      <c r="L6">
        <f t="shared" si="3"/>
        <v>0</v>
      </c>
    </row>
    <row r="7" spans="1:12" x14ac:dyDescent="0.3">
      <c r="A7" s="202">
        <f t="shared" si="0"/>
        <v>0.40084388149874489</v>
      </c>
      <c r="B7">
        <v>0.36398467400000001</v>
      </c>
      <c r="C7">
        <v>0.544061303</v>
      </c>
      <c r="D7">
        <v>9.1954022999999996E-2</v>
      </c>
      <c r="E7">
        <v>0</v>
      </c>
      <c r="F7">
        <v>323.14999999999998</v>
      </c>
      <c r="G7">
        <v>31402.454239999999</v>
      </c>
      <c r="H7">
        <v>31594.1</v>
      </c>
      <c r="I7" s="201">
        <f t="shared" si="1"/>
        <v>6.1028911477843594E-3</v>
      </c>
      <c r="J7">
        <v>30171.1</v>
      </c>
      <c r="K7" s="201">
        <f t="shared" si="2"/>
        <v>-3.9212038351815158E-2</v>
      </c>
      <c r="L7">
        <f t="shared" si="3"/>
        <v>0</v>
      </c>
    </row>
    <row r="8" spans="1:12" x14ac:dyDescent="0.3">
      <c r="A8" s="202">
        <f t="shared" si="0"/>
        <v>0.40254411200000001</v>
      </c>
      <c r="B8">
        <v>0.40254411200000001</v>
      </c>
      <c r="C8">
        <v>0.59745588800000005</v>
      </c>
      <c r="D8">
        <v>0</v>
      </c>
      <c r="E8">
        <v>0</v>
      </c>
      <c r="F8">
        <v>323.14999999999998</v>
      </c>
      <c r="G8">
        <v>35262.174769999998</v>
      </c>
      <c r="H8">
        <v>36248.800000000003</v>
      </c>
      <c r="I8" s="201">
        <f t="shared" si="1"/>
        <v>2.7979704497392382E-2</v>
      </c>
      <c r="J8">
        <v>34441.4</v>
      </c>
      <c r="K8" s="201">
        <f t="shared" si="2"/>
        <v>-2.3276351369521511E-2</v>
      </c>
      <c r="L8">
        <f t="shared" si="3"/>
        <v>0</v>
      </c>
    </row>
    <row r="9" spans="1:12" x14ac:dyDescent="0.3">
      <c r="A9" s="202">
        <f t="shared" si="0"/>
        <v>0.59962011100000001</v>
      </c>
      <c r="B9">
        <v>0.59962011100000001</v>
      </c>
      <c r="C9">
        <v>0.40037988899999999</v>
      </c>
      <c r="D9">
        <v>0</v>
      </c>
      <c r="E9">
        <v>0</v>
      </c>
      <c r="F9">
        <v>323.14999999999998</v>
      </c>
      <c r="G9">
        <v>42132.902020000001</v>
      </c>
      <c r="H9">
        <v>44113.2</v>
      </c>
      <c r="I9" s="201">
        <f t="shared" si="1"/>
        <v>4.7001224341489012E-2</v>
      </c>
      <c r="J9">
        <v>41329.300000000003</v>
      </c>
      <c r="K9" s="201">
        <f t="shared" si="2"/>
        <v>-1.9073028001217147E-2</v>
      </c>
      <c r="L9">
        <f t="shared" si="3"/>
        <v>0</v>
      </c>
    </row>
    <row r="10" spans="1:12" x14ac:dyDescent="0.3">
      <c r="A10" s="202">
        <f t="shared" si="0"/>
        <v>0.6018518515559842</v>
      </c>
      <c r="B10">
        <v>0.54621848699999997</v>
      </c>
      <c r="C10">
        <v>0.36134453799999999</v>
      </c>
      <c r="D10">
        <v>9.2436975000000005E-2</v>
      </c>
      <c r="E10">
        <v>0</v>
      </c>
      <c r="F10">
        <v>323.14999999999998</v>
      </c>
      <c r="G10">
        <v>40001.402670000003</v>
      </c>
      <c r="H10">
        <v>39224.199999999997</v>
      </c>
      <c r="I10" s="201">
        <f t="shared" si="1"/>
        <v>-1.9429385424598811E-2</v>
      </c>
      <c r="J10">
        <v>36963.1</v>
      </c>
      <c r="K10" s="201">
        <f t="shared" si="2"/>
        <v>-7.5954903258396267E-2</v>
      </c>
      <c r="L10">
        <f t="shared" si="3"/>
        <v>0</v>
      </c>
    </row>
    <row r="11" spans="1:12" x14ac:dyDescent="0.3">
      <c r="A11" s="202">
        <f t="shared" si="0"/>
        <v>0.8958333332188585</v>
      </c>
      <c r="B11">
        <v>0.81516587699999998</v>
      </c>
      <c r="C11">
        <v>9.478673E-2</v>
      </c>
      <c r="D11">
        <v>9.0047393000000003E-2</v>
      </c>
      <c r="E11">
        <v>0</v>
      </c>
      <c r="F11">
        <v>323.14999999999998</v>
      </c>
      <c r="G11">
        <v>49915.875119999997</v>
      </c>
      <c r="H11">
        <v>50597.3</v>
      </c>
      <c r="I11" s="201">
        <f t="shared" si="1"/>
        <v>1.3651466159049202E-2</v>
      </c>
      <c r="J11">
        <v>46704.6</v>
      </c>
      <c r="K11" s="201">
        <f t="shared" si="2"/>
        <v>-6.433374376949115E-2</v>
      </c>
      <c r="L11">
        <f t="shared" si="3"/>
        <v>0</v>
      </c>
    </row>
    <row r="12" spans="1:12" x14ac:dyDescent="0.3">
      <c r="A12" s="202">
        <f t="shared" si="0"/>
        <v>0.10108303275730167</v>
      </c>
      <c r="B12">
        <v>9.1803279000000002E-2</v>
      </c>
      <c r="C12">
        <v>0.81639344300000005</v>
      </c>
      <c r="D12">
        <v>6.8852459000000005E-2</v>
      </c>
      <c r="E12">
        <v>2.295082E-2</v>
      </c>
      <c r="F12">
        <v>323.14999999999998</v>
      </c>
      <c r="G12">
        <v>20367.588670000001</v>
      </c>
      <c r="H12">
        <v>18475.3</v>
      </c>
      <c r="I12" s="201">
        <f t="shared" si="1"/>
        <v>-9.2906858080220728E-2</v>
      </c>
      <c r="J12">
        <v>18052.7</v>
      </c>
      <c r="K12" s="201">
        <f t="shared" si="2"/>
        <v>-0.11365550961904811</v>
      </c>
      <c r="L12">
        <f t="shared" si="3"/>
        <v>2</v>
      </c>
    </row>
    <row r="13" spans="1:12" x14ac:dyDescent="0.3">
      <c r="A13" s="202">
        <f t="shared" si="0"/>
        <v>0.39915966384241935</v>
      </c>
      <c r="B13">
        <v>0.36259542</v>
      </c>
      <c r="C13">
        <v>0.54580152699999995</v>
      </c>
      <c r="D13">
        <v>6.8702289999999999E-2</v>
      </c>
      <c r="E13">
        <v>2.2900763000000001E-2</v>
      </c>
      <c r="F13">
        <v>323.14999999999998</v>
      </c>
      <c r="G13">
        <v>33324.834000000003</v>
      </c>
      <c r="H13">
        <v>33076.1</v>
      </c>
      <c r="I13" s="201">
        <f t="shared" si="1"/>
        <v>-7.4639231511251939E-3</v>
      </c>
      <c r="J13">
        <v>31541.7</v>
      </c>
      <c r="K13" s="201">
        <f t="shared" si="2"/>
        <v>-5.3507663384009703E-2</v>
      </c>
      <c r="L13">
        <f t="shared" si="3"/>
        <v>2</v>
      </c>
    </row>
    <row r="14" spans="1:12" x14ac:dyDescent="0.3">
      <c r="A14" s="202">
        <f t="shared" si="0"/>
        <v>0.60185185216679526</v>
      </c>
      <c r="B14">
        <v>0.54852320700000001</v>
      </c>
      <c r="C14">
        <v>0.362869198</v>
      </c>
      <c r="D14">
        <v>6.7510549000000003E-2</v>
      </c>
      <c r="E14">
        <v>2.1097046000000001E-2</v>
      </c>
      <c r="F14">
        <v>323.14999999999998</v>
      </c>
      <c r="G14">
        <v>40514.991379999999</v>
      </c>
      <c r="H14">
        <v>41064.9</v>
      </c>
      <c r="I14" s="201">
        <f t="shared" si="1"/>
        <v>1.3572966481524696E-2</v>
      </c>
      <c r="J14">
        <v>38609.800000000003</v>
      </c>
      <c r="K14" s="201">
        <f t="shared" si="2"/>
        <v>-4.7024356049609917E-2</v>
      </c>
      <c r="L14">
        <f t="shared" si="3"/>
        <v>2</v>
      </c>
    </row>
    <row r="15" spans="1:12" x14ac:dyDescent="0.3">
      <c r="A15" s="202">
        <f t="shared" si="0"/>
        <v>0.90104166699864363</v>
      </c>
      <c r="B15">
        <v>0.81990521299999997</v>
      </c>
      <c r="C15">
        <v>9.0047393000000003E-2</v>
      </c>
      <c r="D15">
        <v>6.6350711000000007E-2</v>
      </c>
      <c r="E15">
        <v>2.3696682E-2</v>
      </c>
      <c r="F15">
        <v>323.14999999999998</v>
      </c>
      <c r="G15">
        <v>49431.332670000003</v>
      </c>
      <c r="H15">
        <v>51766.7</v>
      </c>
      <c r="I15" s="201">
        <f t="shared" si="1"/>
        <v>4.7244676682919651E-2</v>
      </c>
      <c r="J15">
        <v>47732.9</v>
      </c>
      <c r="K15" s="201">
        <f t="shared" si="2"/>
        <v>-3.4359435165113097E-2</v>
      </c>
      <c r="L15">
        <f t="shared" si="3"/>
        <v>2</v>
      </c>
    </row>
    <row r="16" spans="1:12" x14ac:dyDescent="0.3">
      <c r="A16" s="202">
        <f t="shared" si="0"/>
        <v>0.10108303275730167</v>
      </c>
      <c r="B16">
        <v>9.1803279000000002E-2</v>
      </c>
      <c r="C16">
        <v>0.81639344300000005</v>
      </c>
      <c r="D16">
        <v>4.5901639000000001E-2</v>
      </c>
      <c r="E16">
        <v>4.5901639000000001E-2</v>
      </c>
      <c r="F16">
        <v>323.14999999999998</v>
      </c>
      <c r="G16">
        <v>22293.48948</v>
      </c>
      <c r="H16">
        <v>19119</v>
      </c>
      <c r="I16" s="201">
        <f t="shared" si="1"/>
        <v>-0.14239536088990948</v>
      </c>
      <c r="J16">
        <v>18694.900000000001</v>
      </c>
      <c r="K16" s="201">
        <f t="shared" si="2"/>
        <v>-0.16141885204774137</v>
      </c>
      <c r="L16">
        <f t="shared" si="3"/>
        <v>5</v>
      </c>
    </row>
    <row r="17" spans="1:12" x14ac:dyDescent="0.3">
      <c r="A17" s="202">
        <f t="shared" si="0"/>
        <v>0.10199773851698542</v>
      </c>
      <c r="B17">
        <v>9.7082100000000005E-2</v>
      </c>
      <c r="C17">
        <v>0.85472429699999997</v>
      </c>
      <c r="D17">
        <v>0</v>
      </c>
      <c r="E17">
        <v>4.8193603000000002E-2</v>
      </c>
      <c r="F17">
        <v>323.14999999999998</v>
      </c>
      <c r="G17">
        <v>21362.84145</v>
      </c>
      <c r="H17">
        <v>20658.099999999999</v>
      </c>
      <c r="I17" s="201">
        <f t="shared" si="1"/>
        <v>-3.2989125142807316E-2</v>
      </c>
      <c r="J17">
        <v>20143.5</v>
      </c>
      <c r="K17" s="201">
        <f t="shared" si="2"/>
        <v>-5.707768102168824E-2</v>
      </c>
      <c r="L17">
        <f t="shared" si="3"/>
        <v>5</v>
      </c>
    </row>
    <row r="18" spans="1:12" x14ac:dyDescent="0.3">
      <c r="A18" s="202">
        <f t="shared" si="0"/>
        <v>0.39748953977197526</v>
      </c>
      <c r="B18">
        <v>0.36121672999999999</v>
      </c>
      <c r="C18">
        <v>0.54752851700000005</v>
      </c>
      <c r="D18">
        <v>4.5627375999999997E-2</v>
      </c>
      <c r="E18">
        <v>4.5627375999999997E-2</v>
      </c>
      <c r="F18">
        <v>323.14999999999998</v>
      </c>
      <c r="G18">
        <v>35425.276230000003</v>
      </c>
      <c r="H18">
        <v>33752.800000000003</v>
      </c>
      <c r="I18" s="201">
        <f t="shared" si="1"/>
        <v>-4.7211381476361183E-2</v>
      </c>
      <c r="J18">
        <v>32153.4</v>
      </c>
      <c r="K18" s="201">
        <f t="shared" si="2"/>
        <v>-9.2359935565702184E-2</v>
      </c>
      <c r="L18">
        <f t="shared" si="3"/>
        <v>5</v>
      </c>
    </row>
    <row r="19" spans="1:12" x14ac:dyDescent="0.3">
      <c r="A19" s="202">
        <f t="shared" si="0"/>
        <v>0.59907834110518388</v>
      </c>
      <c r="B19">
        <v>0.54393305400000003</v>
      </c>
      <c r="C19">
        <v>0.36401673600000001</v>
      </c>
      <c r="D19">
        <v>4.6025104999999997E-2</v>
      </c>
      <c r="E19">
        <v>4.6025104999999997E-2</v>
      </c>
      <c r="F19">
        <v>323.14999999999998</v>
      </c>
      <c r="G19">
        <v>40807.861859999997</v>
      </c>
      <c r="H19">
        <v>41602</v>
      </c>
      <c r="I19" s="201">
        <f t="shared" si="1"/>
        <v>1.946042021815457E-2</v>
      </c>
      <c r="J19">
        <v>39080</v>
      </c>
      <c r="K19" s="201">
        <f t="shared" si="2"/>
        <v>-4.2341396516381892E-2</v>
      </c>
      <c r="L19">
        <f t="shared" si="3"/>
        <v>5</v>
      </c>
    </row>
    <row r="20" spans="1:12" x14ac:dyDescent="0.3">
      <c r="A20" s="202">
        <f t="shared" si="0"/>
        <v>0.9010416661950954</v>
      </c>
      <c r="B20">
        <v>0.81603773599999996</v>
      </c>
      <c r="C20">
        <v>8.9622642000000002E-2</v>
      </c>
      <c r="D20">
        <v>4.7169810999999999E-2</v>
      </c>
      <c r="E20">
        <v>4.7169810999999999E-2</v>
      </c>
      <c r="F20">
        <v>323.14999999999998</v>
      </c>
      <c r="G20">
        <v>49623.011709999999</v>
      </c>
      <c r="H20">
        <v>51525.7</v>
      </c>
      <c r="I20" s="201">
        <f t="shared" si="1"/>
        <v>3.8342861999578509E-2</v>
      </c>
      <c r="J20">
        <v>47539.199999999997</v>
      </c>
      <c r="K20" s="201">
        <f t="shared" si="2"/>
        <v>-4.199285045772571E-2</v>
      </c>
      <c r="L20">
        <f t="shared" si="3"/>
        <v>5</v>
      </c>
    </row>
    <row r="21" spans="1:12" x14ac:dyDescent="0.3">
      <c r="A21" s="202">
        <f t="shared" si="0"/>
        <v>0.10000000011</v>
      </c>
      <c r="B21">
        <v>9.0909090999999997E-2</v>
      </c>
      <c r="C21">
        <v>0.81818181800000001</v>
      </c>
      <c r="D21">
        <v>2.2727272999999999E-2</v>
      </c>
      <c r="E21">
        <v>6.8181818000000005E-2</v>
      </c>
      <c r="F21">
        <v>323.14999999999998</v>
      </c>
      <c r="G21">
        <v>22541.15972</v>
      </c>
      <c r="H21">
        <v>21798.400000000001</v>
      </c>
      <c r="I21" s="201">
        <f t="shared" si="1"/>
        <v>-3.2951264674326977E-2</v>
      </c>
      <c r="J21">
        <v>21198.799999999999</v>
      </c>
      <c r="K21" s="201">
        <f t="shared" si="2"/>
        <v>-5.9551493209507339E-2</v>
      </c>
      <c r="L21">
        <f t="shared" si="3"/>
        <v>7</v>
      </c>
    </row>
    <row r="22" spans="1:12" x14ac:dyDescent="0.3">
      <c r="A22" s="202">
        <f t="shared" si="0"/>
        <v>0.40167363978521031</v>
      </c>
      <c r="B22">
        <v>0.365019011</v>
      </c>
      <c r="C22">
        <v>0.54372623600000003</v>
      </c>
      <c r="D22">
        <v>2.2813687999999999E-2</v>
      </c>
      <c r="E22">
        <v>6.8441064999999995E-2</v>
      </c>
      <c r="F22">
        <v>323.14999999999998</v>
      </c>
      <c r="G22">
        <v>30782.10614</v>
      </c>
      <c r="H22">
        <v>33136.199999999997</v>
      </c>
      <c r="I22" s="201">
        <f t="shared" si="1"/>
        <v>7.6476049081675906E-2</v>
      </c>
      <c r="J22">
        <v>31542.5</v>
      </c>
      <c r="K22" s="201">
        <f t="shared" si="2"/>
        <v>2.4702463715174497E-2</v>
      </c>
      <c r="L22">
        <f t="shared" si="3"/>
        <v>7</v>
      </c>
    </row>
    <row r="23" spans="1:12" x14ac:dyDescent="0.3">
      <c r="A23" s="202">
        <f t="shared" si="0"/>
        <v>0.40197639715556593</v>
      </c>
      <c r="B23">
        <v>0.37446425100000003</v>
      </c>
      <c r="C23">
        <v>0.55709355599999999</v>
      </c>
      <c r="D23">
        <v>0</v>
      </c>
      <c r="E23">
        <v>6.8442192999999998E-2</v>
      </c>
      <c r="F23">
        <v>323.14999999999998</v>
      </c>
      <c r="G23">
        <v>31334.247640000001</v>
      </c>
      <c r="H23">
        <v>34786.9</v>
      </c>
      <c r="I23" s="201">
        <f t="shared" si="1"/>
        <v>0.11018781748544322</v>
      </c>
      <c r="J23">
        <v>33011.800000000003</v>
      </c>
      <c r="K23" s="201">
        <f t="shared" si="2"/>
        <v>5.353734288671759E-2</v>
      </c>
      <c r="L23">
        <f t="shared" si="3"/>
        <v>7</v>
      </c>
    </row>
    <row r="24" spans="1:12" x14ac:dyDescent="0.3">
      <c r="A24" s="202">
        <f t="shared" si="0"/>
        <v>0.59817351561643828</v>
      </c>
      <c r="B24">
        <v>0.54583333300000003</v>
      </c>
      <c r="C24">
        <v>0.366666667</v>
      </c>
      <c r="D24">
        <v>2.0833332999999999E-2</v>
      </c>
      <c r="E24">
        <v>6.6666666999999999E-2</v>
      </c>
      <c r="F24">
        <v>323.14999999999998</v>
      </c>
      <c r="G24">
        <v>38700.498249999997</v>
      </c>
      <c r="H24">
        <v>40699.4</v>
      </c>
      <c r="I24" s="201">
        <f t="shared" si="1"/>
        <v>5.1650543026277571E-2</v>
      </c>
      <c r="J24">
        <v>38226.1</v>
      </c>
      <c r="K24" s="201">
        <f t="shared" si="2"/>
        <v>-1.2258194892878374E-2</v>
      </c>
      <c r="L24">
        <f t="shared" si="3"/>
        <v>7</v>
      </c>
    </row>
    <row r="25" spans="1:12" x14ac:dyDescent="0.3">
      <c r="A25" s="202">
        <f t="shared" si="0"/>
        <v>0.89637305664028566</v>
      </c>
      <c r="B25">
        <v>0.81220657299999999</v>
      </c>
      <c r="C25">
        <v>9.3896714000000006E-2</v>
      </c>
      <c r="D25">
        <v>2.3474177999999998E-2</v>
      </c>
      <c r="E25">
        <v>7.0422534999999994E-2</v>
      </c>
      <c r="F25">
        <v>323.14999999999998</v>
      </c>
      <c r="G25">
        <v>47401.291400000002</v>
      </c>
      <c r="H25">
        <v>48737</v>
      </c>
      <c r="I25" s="201">
        <f t="shared" si="1"/>
        <v>2.8178738607108879E-2</v>
      </c>
      <c r="J25">
        <v>45106.400000000001</v>
      </c>
      <c r="K25" s="201">
        <f t="shared" si="2"/>
        <v>-4.8414111350561229E-2</v>
      </c>
      <c r="L25">
        <f t="shared" si="3"/>
        <v>7</v>
      </c>
    </row>
    <row r="26" spans="1:12" x14ac:dyDescent="0.3">
      <c r="A26" s="202">
        <f t="shared" si="0"/>
        <v>0</v>
      </c>
      <c r="B26">
        <v>0</v>
      </c>
      <c r="C26">
        <v>0.91112604500000005</v>
      </c>
      <c r="D26">
        <v>0</v>
      </c>
      <c r="E26">
        <v>8.8873955000000004E-2</v>
      </c>
      <c r="F26">
        <v>323.14999999999998</v>
      </c>
      <c r="G26">
        <v>10049.377409999999</v>
      </c>
      <c r="H26">
        <v>9193.4699999999993</v>
      </c>
      <c r="I26" s="201">
        <f t="shared" si="1"/>
        <v>-8.5170192647785123E-2</v>
      </c>
      <c r="J26">
        <v>9130.06</v>
      </c>
      <c r="K26" s="201">
        <f t="shared" si="2"/>
        <v>-9.1480036274207338E-2</v>
      </c>
      <c r="L26">
        <f t="shared" si="3"/>
        <v>9</v>
      </c>
    </row>
    <row r="27" spans="1:12" x14ac:dyDescent="0.3">
      <c r="A27" s="202">
        <f t="shared" si="0"/>
        <v>3.2760062624599365E-2</v>
      </c>
      <c r="B27">
        <v>2.9734556999999998E-2</v>
      </c>
      <c r="C27">
        <v>0.87791196800000004</v>
      </c>
      <c r="D27">
        <v>0</v>
      </c>
      <c r="E27">
        <v>9.2353475000000004E-2</v>
      </c>
      <c r="F27">
        <v>323.14999999999998</v>
      </c>
      <c r="G27">
        <v>14530.53938</v>
      </c>
      <c r="H27">
        <v>14200.8</v>
      </c>
      <c r="I27" s="201">
        <f t="shared" si="1"/>
        <v>-2.2692852025428454E-2</v>
      </c>
      <c r="J27">
        <v>13978.5</v>
      </c>
      <c r="K27" s="201">
        <f t="shared" si="2"/>
        <v>-3.7991664697584006E-2</v>
      </c>
      <c r="L27">
        <f t="shared" si="3"/>
        <v>9</v>
      </c>
    </row>
    <row r="28" spans="1:12" x14ac:dyDescent="0.3">
      <c r="A28" s="202">
        <f t="shared" si="0"/>
        <v>6.5429122090920888E-2</v>
      </c>
      <c r="B28">
        <v>5.9538715999999998E-2</v>
      </c>
      <c r="C28">
        <v>0.85043400099999999</v>
      </c>
      <c r="D28">
        <v>0</v>
      </c>
      <c r="E28">
        <v>9.0027283999999999E-2</v>
      </c>
      <c r="F28">
        <v>323.14999999999998</v>
      </c>
      <c r="G28">
        <v>17668.438419999999</v>
      </c>
      <c r="H28">
        <v>18268.8</v>
      </c>
      <c r="I28" s="201">
        <f t="shared" si="1"/>
        <v>3.3979323227592895E-2</v>
      </c>
      <c r="J28">
        <v>17854.599999999999</v>
      </c>
      <c r="K28" s="201">
        <f t="shared" si="2"/>
        <v>1.0536391251717648E-2</v>
      </c>
      <c r="L28">
        <f t="shared" si="3"/>
        <v>9</v>
      </c>
    </row>
    <row r="29" spans="1:12" x14ac:dyDescent="0.3">
      <c r="A29" s="202">
        <f t="shared" si="0"/>
        <v>9.9084936065151188E-2</v>
      </c>
      <c r="B29">
        <v>9.0155501999999998E-2</v>
      </c>
      <c r="C29">
        <v>0.81972551100000002</v>
      </c>
      <c r="D29">
        <v>0</v>
      </c>
      <c r="E29">
        <v>9.0118986999999998E-2</v>
      </c>
      <c r="F29">
        <v>323.14999999999998</v>
      </c>
      <c r="G29">
        <v>20279.21989</v>
      </c>
      <c r="H29">
        <v>21626.1</v>
      </c>
      <c r="I29" s="201">
        <f t="shared" si="1"/>
        <v>6.6416761458569021E-2</v>
      </c>
      <c r="J29">
        <v>21007.8</v>
      </c>
      <c r="K29" s="201">
        <f t="shared" si="2"/>
        <v>3.5927422945853708E-2</v>
      </c>
      <c r="L29">
        <f t="shared" si="3"/>
        <v>9</v>
      </c>
    </row>
    <row r="30" spans="1:12" x14ac:dyDescent="0.3">
      <c r="A30" s="202">
        <f t="shared" si="0"/>
        <v>9.9458636993988464E-2</v>
      </c>
      <c r="B30">
        <v>9.0548892000000006E-2</v>
      </c>
      <c r="C30">
        <v>0.81986869200000001</v>
      </c>
      <c r="D30">
        <v>0</v>
      </c>
      <c r="E30">
        <v>8.9582414999999999E-2</v>
      </c>
      <c r="F30">
        <v>323.14999999999998</v>
      </c>
      <c r="G30">
        <v>20693.13884</v>
      </c>
      <c r="H30">
        <v>21632.3</v>
      </c>
      <c r="I30" s="201">
        <f t="shared" si="1"/>
        <v>4.5385147572904398E-2</v>
      </c>
      <c r="J30">
        <v>21014.1</v>
      </c>
      <c r="K30" s="201">
        <f t="shared" si="2"/>
        <v>1.5510511115866989E-2</v>
      </c>
      <c r="L30">
        <f t="shared" si="3"/>
        <v>9</v>
      </c>
    </row>
    <row r="31" spans="1:12" x14ac:dyDescent="0.3">
      <c r="A31" s="202">
        <f t="shared" si="0"/>
        <v>0.10100200379090207</v>
      </c>
      <c r="B31">
        <v>9.1735367999999998E-2</v>
      </c>
      <c r="C31">
        <v>0.81651758299999999</v>
      </c>
      <c r="D31">
        <v>0</v>
      </c>
      <c r="E31">
        <v>9.1747047999999998E-2</v>
      </c>
      <c r="F31">
        <v>323.14999999999998</v>
      </c>
      <c r="G31">
        <v>20834.975149999998</v>
      </c>
      <c r="H31">
        <v>21883</v>
      </c>
      <c r="I31" s="201">
        <f t="shared" si="1"/>
        <v>5.0301228701009594E-2</v>
      </c>
      <c r="J31">
        <v>21245.8</v>
      </c>
      <c r="K31" s="201">
        <f t="shared" si="2"/>
        <v>1.9718038876566691E-2</v>
      </c>
      <c r="L31">
        <f t="shared" si="3"/>
        <v>9</v>
      </c>
    </row>
    <row r="32" spans="1:12" x14ac:dyDescent="0.3">
      <c r="A32" s="202">
        <f t="shared" si="0"/>
        <v>0.10144927517076245</v>
      </c>
      <c r="B32">
        <v>9.2105263000000007E-2</v>
      </c>
      <c r="C32">
        <v>0.81578947400000001</v>
      </c>
      <c r="D32">
        <v>0</v>
      </c>
      <c r="E32">
        <v>9.2105263000000007E-2</v>
      </c>
      <c r="F32">
        <v>323.14999999999998</v>
      </c>
      <c r="G32">
        <v>22997.478520000001</v>
      </c>
      <c r="H32">
        <v>21942.5</v>
      </c>
      <c r="I32" s="201">
        <f t="shared" si="1"/>
        <v>-4.5873660413793947E-2</v>
      </c>
      <c r="J32">
        <v>21300.9</v>
      </c>
      <c r="K32" s="201">
        <f t="shared" si="2"/>
        <v>-7.3772371111230806E-2</v>
      </c>
      <c r="L32">
        <f t="shared" si="3"/>
        <v>9</v>
      </c>
    </row>
    <row r="33" spans="1:12" x14ac:dyDescent="0.3">
      <c r="A33" s="202">
        <f t="shared" si="0"/>
        <v>0.40000000044</v>
      </c>
      <c r="B33">
        <v>0.36363636399999999</v>
      </c>
      <c r="C33">
        <v>0.54545454500000001</v>
      </c>
      <c r="D33">
        <v>0</v>
      </c>
      <c r="E33">
        <v>9.0909090999999997E-2</v>
      </c>
      <c r="F33">
        <v>323.14999999999998</v>
      </c>
      <c r="G33" s="209">
        <v>31609.452929999999</v>
      </c>
      <c r="H33" s="18">
        <v>32328.1</v>
      </c>
      <c r="I33" s="201">
        <f t="shared" si="1"/>
        <v>2.2735194803638732E-2</v>
      </c>
      <c r="J33">
        <v>30760.799999999999</v>
      </c>
      <c r="K33" s="201">
        <f t="shared" si="2"/>
        <v>-2.6848073956843396E-2</v>
      </c>
      <c r="L33">
        <f t="shared" si="3"/>
        <v>9</v>
      </c>
    </row>
    <row r="34" spans="1:12" x14ac:dyDescent="0.3">
      <c r="A34" s="202">
        <f t="shared" si="0"/>
        <v>0.59817351624303083</v>
      </c>
      <c r="B34">
        <v>0.543568465</v>
      </c>
      <c r="C34">
        <v>0.36514522799999999</v>
      </c>
      <c r="D34">
        <v>0</v>
      </c>
      <c r="E34">
        <v>9.1286306999999997E-2</v>
      </c>
      <c r="F34">
        <v>323.14999999999998</v>
      </c>
      <c r="G34">
        <v>35333.972439999998</v>
      </c>
      <c r="H34">
        <v>37311.800000000003</v>
      </c>
      <c r="I34" s="201">
        <f t="shared" si="1"/>
        <v>5.597523922221085E-2</v>
      </c>
      <c r="J34">
        <v>35179.9</v>
      </c>
      <c r="K34" s="201">
        <f t="shared" si="2"/>
        <v>-4.3604618830114274E-3</v>
      </c>
      <c r="L34">
        <f t="shared" si="3"/>
        <v>9</v>
      </c>
    </row>
    <row r="35" spans="1:12" x14ac:dyDescent="0.3">
      <c r="A35" s="202">
        <f t="shared" si="0"/>
        <v>0.90155440366130635</v>
      </c>
      <c r="B35">
        <v>0.82075471700000002</v>
      </c>
      <c r="C35">
        <v>8.9622642000000002E-2</v>
      </c>
      <c r="D35">
        <v>0</v>
      </c>
      <c r="E35">
        <v>8.9622642000000002E-2</v>
      </c>
      <c r="F35">
        <v>323.14999999999998</v>
      </c>
      <c r="G35">
        <v>39752.454949999999</v>
      </c>
      <c r="H35">
        <v>45237.3</v>
      </c>
      <c r="I35" s="201">
        <f t="shared" si="1"/>
        <v>0.13797500196902943</v>
      </c>
      <c r="J35">
        <v>42055.7</v>
      </c>
      <c r="K35" s="201">
        <f t="shared" si="2"/>
        <v>5.7939693357227436E-2</v>
      </c>
      <c r="L35">
        <f t="shared" si="3"/>
        <v>9</v>
      </c>
    </row>
  </sheetData>
  <sortState xmlns:xlrd2="http://schemas.microsoft.com/office/spreadsheetml/2017/richdata2" ref="A3:L35">
    <sortCondition ref="L3:L35"/>
    <sortCondition ref="A3:A3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C641-AF68-434B-BB80-8B0A04A71629}">
  <dimension ref="A1:M35"/>
  <sheetViews>
    <sheetView topLeftCell="H1" zoomScale="85" zoomScaleNormal="85" workbookViewId="0">
      <selection activeCell="M3" sqref="A3:M7"/>
    </sheetView>
  </sheetViews>
  <sheetFormatPr baseColWidth="10" defaultRowHeight="14.4" x14ac:dyDescent="0.3"/>
  <cols>
    <col min="8" max="8" width="13.33203125" bestFit="1" customWidth="1"/>
    <col min="9" max="9" width="13" bestFit="1" customWidth="1"/>
  </cols>
  <sheetData>
    <row r="1" spans="1:13" x14ac:dyDescent="0.3">
      <c r="A1" s="37" t="s">
        <v>49</v>
      </c>
      <c r="B1" s="199" t="s">
        <v>41</v>
      </c>
      <c r="C1" s="199" t="s">
        <v>42</v>
      </c>
      <c r="D1" s="199" t="s">
        <v>3</v>
      </c>
      <c r="E1" s="199" t="s">
        <v>4</v>
      </c>
      <c r="F1" s="199" t="s">
        <v>43</v>
      </c>
      <c r="G1" s="199" t="s">
        <v>44</v>
      </c>
      <c r="H1" s="199" t="s">
        <v>45</v>
      </c>
      <c r="I1" s="199" t="s">
        <v>50</v>
      </c>
      <c r="J1" s="199" t="s">
        <v>45</v>
      </c>
      <c r="K1" s="199" t="s">
        <v>50</v>
      </c>
      <c r="L1" s="199" t="s">
        <v>4</v>
      </c>
      <c r="M1" s="199" t="s">
        <v>64</v>
      </c>
    </row>
    <row r="2" spans="1:13" x14ac:dyDescent="0.3">
      <c r="A2" s="90" t="s">
        <v>62</v>
      </c>
      <c r="B2" s="206">
        <v>67561</v>
      </c>
      <c r="C2" s="206">
        <v>7732185</v>
      </c>
      <c r="D2" s="206">
        <v>64197</v>
      </c>
      <c r="E2" s="206">
        <v>1310583</v>
      </c>
      <c r="F2" s="207" t="s">
        <v>63</v>
      </c>
      <c r="G2" s="207" t="s">
        <v>54</v>
      </c>
      <c r="H2" s="208" t="s">
        <v>46</v>
      </c>
      <c r="I2" s="208" t="s">
        <v>46</v>
      </c>
      <c r="J2" s="208" t="s">
        <v>47</v>
      </c>
      <c r="K2" s="208" t="s">
        <v>47</v>
      </c>
      <c r="L2" s="208" t="s">
        <v>48</v>
      </c>
      <c r="M2" s="208" t="s">
        <v>48</v>
      </c>
    </row>
    <row r="3" spans="1:13" x14ac:dyDescent="0.3">
      <c r="A3" s="203">
        <f t="shared" ref="A3:A35" si="0">B3/(B3+C3)</f>
        <v>0</v>
      </c>
      <c r="B3" s="3">
        <v>0</v>
      </c>
      <c r="C3" s="3">
        <v>1</v>
      </c>
      <c r="D3" s="3">
        <v>0</v>
      </c>
      <c r="E3" s="3">
        <v>0</v>
      </c>
      <c r="F3" s="3">
        <v>323.14999999999998</v>
      </c>
      <c r="G3" s="3">
        <v>12809.189679999999</v>
      </c>
      <c r="H3" s="3">
        <v>12474.3</v>
      </c>
      <c r="I3" s="204">
        <f t="shared" ref="I3:I35" si="1">(H3-$G3)/$G3</f>
        <v>-2.6144485979693936E-2</v>
      </c>
      <c r="J3" s="3">
        <v>12357.9</v>
      </c>
      <c r="K3" s="204">
        <f t="shared" ref="K3:K35" si="2">(J3-$G3)/$G3</f>
        <v>-3.5231711862666389E-2</v>
      </c>
      <c r="L3" s="3">
        <f t="shared" ref="L3:L35" si="3">ROUND(E3*100,0)</f>
        <v>0</v>
      </c>
      <c r="M3" s="3">
        <f t="shared" ref="M3:M35" si="4">ROUND(D3*100,0)</f>
        <v>0</v>
      </c>
    </row>
    <row r="4" spans="1:13" s="3" customFormat="1" x14ac:dyDescent="0.3">
      <c r="A4" s="203">
        <f t="shared" si="0"/>
        <v>9.8447738000000007E-2</v>
      </c>
      <c r="B4" s="3">
        <v>9.8447738000000007E-2</v>
      </c>
      <c r="C4" s="3">
        <v>0.90155226200000005</v>
      </c>
      <c r="D4" s="3">
        <v>0</v>
      </c>
      <c r="E4" s="3">
        <v>0</v>
      </c>
      <c r="F4" s="3">
        <v>323.14999999999998</v>
      </c>
      <c r="G4" s="3">
        <v>21413.705999999998</v>
      </c>
      <c r="H4" s="3">
        <v>20490.5</v>
      </c>
      <c r="I4" s="204">
        <f t="shared" si="1"/>
        <v>-4.311285491637918E-2</v>
      </c>
      <c r="J4" s="3">
        <v>20019.7</v>
      </c>
      <c r="K4" s="204">
        <f t="shared" si="2"/>
        <v>-6.5098773654592892E-2</v>
      </c>
      <c r="L4" s="3">
        <f t="shared" si="3"/>
        <v>0</v>
      </c>
      <c r="M4" s="3">
        <f t="shared" si="4"/>
        <v>0</v>
      </c>
    </row>
    <row r="5" spans="1:13" x14ac:dyDescent="0.3">
      <c r="A5" s="203">
        <f t="shared" si="0"/>
        <v>0.101571445</v>
      </c>
      <c r="B5" s="3">
        <v>0.101571445</v>
      </c>
      <c r="C5" s="3">
        <v>0.89842855499999996</v>
      </c>
      <c r="D5" s="3">
        <v>0</v>
      </c>
      <c r="E5" s="3">
        <v>0</v>
      </c>
      <c r="F5" s="3">
        <v>323.14999999999998</v>
      </c>
      <c r="G5" s="3">
        <v>21794.247719999999</v>
      </c>
      <c r="H5" s="3">
        <v>20708.599999999999</v>
      </c>
      <c r="I5" s="204">
        <f t="shared" si="1"/>
        <v>-4.9813498219703677E-2</v>
      </c>
      <c r="J5" s="3">
        <v>20225.099999999999</v>
      </c>
      <c r="K5" s="204">
        <f t="shared" si="2"/>
        <v>-7.1998251105498623E-2</v>
      </c>
      <c r="L5" s="3">
        <f t="shared" si="3"/>
        <v>0</v>
      </c>
      <c r="M5" s="3">
        <f t="shared" si="4"/>
        <v>0</v>
      </c>
    </row>
    <row r="6" spans="1:13" x14ac:dyDescent="0.3">
      <c r="A6" s="203">
        <f t="shared" si="0"/>
        <v>0.40254411200000001</v>
      </c>
      <c r="B6" s="3">
        <v>0.40254411200000001</v>
      </c>
      <c r="C6" s="3">
        <v>0.59745588800000005</v>
      </c>
      <c r="D6" s="3">
        <v>0</v>
      </c>
      <c r="E6" s="3">
        <v>0</v>
      </c>
      <c r="F6" s="3">
        <v>323.14999999999998</v>
      </c>
      <c r="G6" s="3">
        <v>35262.174769999998</v>
      </c>
      <c r="H6" s="3">
        <v>36248.800000000003</v>
      </c>
      <c r="I6" s="204">
        <f t="shared" si="1"/>
        <v>2.7979704497392382E-2</v>
      </c>
      <c r="J6" s="3">
        <v>34441.4</v>
      </c>
      <c r="K6" s="204">
        <f t="shared" si="2"/>
        <v>-2.3276351369521511E-2</v>
      </c>
      <c r="L6" s="3">
        <f t="shared" si="3"/>
        <v>0</v>
      </c>
      <c r="M6" s="3">
        <f t="shared" si="4"/>
        <v>0</v>
      </c>
    </row>
    <row r="7" spans="1:13" x14ac:dyDescent="0.3">
      <c r="A7" s="203">
        <f t="shared" si="0"/>
        <v>0.59962011100000001</v>
      </c>
      <c r="B7" s="3">
        <v>0.59962011100000001</v>
      </c>
      <c r="C7" s="3">
        <v>0.40037988899999999</v>
      </c>
      <c r="D7" s="3">
        <v>0</v>
      </c>
      <c r="E7" s="3">
        <v>0</v>
      </c>
      <c r="F7" s="3">
        <v>323.14999999999998</v>
      </c>
      <c r="G7" s="3">
        <v>42132.902020000001</v>
      </c>
      <c r="H7" s="3">
        <v>44113.2</v>
      </c>
      <c r="I7" s="204">
        <f t="shared" si="1"/>
        <v>4.7001224341489012E-2</v>
      </c>
      <c r="J7" s="3">
        <v>41329.300000000003</v>
      </c>
      <c r="K7" s="204">
        <f t="shared" si="2"/>
        <v>-1.9073028001217147E-2</v>
      </c>
      <c r="L7" s="3">
        <f t="shared" si="3"/>
        <v>0</v>
      </c>
      <c r="M7" s="3">
        <f t="shared" si="4"/>
        <v>0</v>
      </c>
    </row>
    <row r="8" spans="1:13" x14ac:dyDescent="0.3">
      <c r="A8" s="202">
        <f t="shared" si="0"/>
        <v>0.10000000011</v>
      </c>
      <c r="B8">
        <v>9.0909090999999997E-2</v>
      </c>
      <c r="C8">
        <v>0.81818181800000001</v>
      </c>
      <c r="D8">
        <v>9.0909090999999997E-2</v>
      </c>
      <c r="E8">
        <v>0</v>
      </c>
      <c r="F8">
        <v>323.14999999999998</v>
      </c>
      <c r="G8">
        <v>18812.313170000001</v>
      </c>
      <c r="H8">
        <v>18051.8</v>
      </c>
      <c r="I8" s="201">
        <f t="shared" si="1"/>
        <v>-4.0426350716550499E-2</v>
      </c>
      <c r="J8">
        <v>17577.2</v>
      </c>
      <c r="K8" s="201">
        <f t="shared" si="2"/>
        <v>-6.5654508238233864E-2</v>
      </c>
      <c r="L8">
        <f t="shared" si="3"/>
        <v>0</v>
      </c>
      <c r="M8">
        <f t="shared" si="4"/>
        <v>9</v>
      </c>
    </row>
    <row r="9" spans="1:13" x14ac:dyDescent="0.3">
      <c r="A9" s="202">
        <f t="shared" si="0"/>
        <v>0.40084388149874489</v>
      </c>
      <c r="B9">
        <v>0.36398467400000001</v>
      </c>
      <c r="C9">
        <v>0.544061303</v>
      </c>
      <c r="D9">
        <v>9.1954022999999996E-2</v>
      </c>
      <c r="E9">
        <v>0</v>
      </c>
      <c r="F9">
        <v>323.14999999999998</v>
      </c>
      <c r="G9">
        <v>31402.454239999999</v>
      </c>
      <c r="H9">
        <v>31594.1</v>
      </c>
      <c r="I9" s="201">
        <f t="shared" si="1"/>
        <v>6.1028911477843594E-3</v>
      </c>
      <c r="J9">
        <v>30171.1</v>
      </c>
      <c r="K9" s="201">
        <f t="shared" si="2"/>
        <v>-3.9212038351815158E-2</v>
      </c>
      <c r="L9">
        <f t="shared" si="3"/>
        <v>0</v>
      </c>
      <c r="M9">
        <f t="shared" si="4"/>
        <v>9</v>
      </c>
    </row>
    <row r="10" spans="1:13" x14ac:dyDescent="0.3">
      <c r="A10" s="202">
        <f t="shared" si="0"/>
        <v>0.6018518515559842</v>
      </c>
      <c r="B10">
        <v>0.54621848699999997</v>
      </c>
      <c r="C10">
        <v>0.36134453799999999</v>
      </c>
      <c r="D10">
        <v>9.2436975000000005E-2</v>
      </c>
      <c r="E10">
        <v>0</v>
      </c>
      <c r="F10">
        <v>323.14999999999998</v>
      </c>
      <c r="G10">
        <v>40001.402670000003</v>
      </c>
      <c r="H10">
        <v>39224.199999999997</v>
      </c>
      <c r="I10" s="201">
        <f t="shared" si="1"/>
        <v>-1.9429385424598811E-2</v>
      </c>
      <c r="J10">
        <v>36963.1</v>
      </c>
      <c r="K10" s="201">
        <f t="shared" si="2"/>
        <v>-7.5954903258396267E-2</v>
      </c>
      <c r="L10">
        <f t="shared" si="3"/>
        <v>0</v>
      </c>
      <c r="M10">
        <f t="shared" si="4"/>
        <v>9</v>
      </c>
    </row>
    <row r="11" spans="1:13" x14ac:dyDescent="0.3">
      <c r="A11" s="202">
        <f t="shared" si="0"/>
        <v>0.8958333332188585</v>
      </c>
      <c r="B11">
        <v>0.81516587699999998</v>
      </c>
      <c r="C11">
        <v>9.478673E-2</v>
      </c>
      <c r="D11">
        <v>9.0047393000000003E-2</v>
      </c>
      <c r="E11">
        <v>0</v>
      </c>
      <c r="F11">
        <v>323.14999999999998</v>
      </c>
      <c r="G11">
        <v>49915.875119999997</v>
      </c>
      <c r="H11">
        <v>50597.3</v>
      </c>
      <c r="I11" s="201">
        <f t="shared" si="1"/>
        <v>1.3651466159049202E-2</v>
      </c>
      <c r="J11">
        <v>46704.6</v>
      </c>
      <c r="K11" s="201">
        <f t="shared" si="2"/>
        <v>-6.433374376949115E-2</v>
      </c>
      <c r="L11">
        <f t="shared" si="3"/>
        <v>0</v>
      </c>
      <c r="M11">
        <f t="shared" si="4"/>
        <v>9</v>
      </c>
    </row>
    <row r="12" spans="1:13" x14ac:dyDescent="0.3">
      <c r="A12" s="202">
        <f t="shared" si="0"/>
        <v>0.10108303275730167</v>
      </c>
      <c r="B12">
        <v>9.1803279000000002E-2</v>
      </c>
      <c r="C12">
        <v>0.81639344300000005</v>
      </c>
      <c r="D12">
        <v>6.8852459000000005E-2</v>
      </c>
      <c r="E12">
        <v>2.295082E-2</v>
      </c>
      <c r="F12">
        <v>323.14999999999998</v>
      </c>
      <c r="G12">
        <v>20367.588670000001</v>
      </c>
      <c r="H12">
        <v>18475.3</v>
      </c>
      <c r="I12" s="201">
        <f t="shared" si="1"/>
        <v>-9.2906858080220728E-2</v>
      </c>
      <c r="J12">
        <v>18052.7</v>
      </c>
      <c r="K12" s="201">
        <f t="shared" si="2"/>
        <v>-0.11365550961904811</v>
      </c>
      <c r="L12">
        <f t="shared" si="3"/>
        <v>2</v>
      </c>
      <c r="M12">
        <f t="shared" si="4"/>
        <v>7</v>
      </c>
    </row>
    <row r="13" spans="1:13" x14ac:dyDescent="0.3">
      <c r="A13" s="202">
        <f t="shared" si="0"/>
        <v>0.39915966384241935</v>
      </c>
      <c r="B13">
        <v>0.36259542</v>
      </c>
      <c r="C13">
        <v>0.54580152699999995</v>
      </c>
      <c r="D13">
        <v>6.8702289999999999E-2</v>
      </c>
      <c r="E13">
        <v>2.2900763000000001E-2</v>
      </c>
      <c r="F13">
        <v>323.14999999999998</v>
      </c>
      <c r="G13">
        <v>33324.834000000003</v>
      </c>
      <c r="H13">
        <v>33076.1</v>
      </c>
      <c r="I13" s="201">
        <f t="shared" si="1"/>
        <v>-7.4639231511251939E-3</v>
      </c>
      <c r="J13">
        <v>31541.7</v>
      </c>
      <c r="K13" s="201">
        <f t="shared" si="2"/>
        <v>-5.3507663384009703E-2</v>
      </c>
      <c r="L13">
        <f t="shared" si="3"/>
        <v>2</v>
      </c>
      <c r="M13">
        <f t="shared" si="4"/>
        <v>7</v>
      </c>
    </row>
    <row r="14" spans="1:13" x14ac:dyDescent="0.3">
      <c r="A14" s="202">
        <f t="shared" si="0"/>
        <v>0.60185185216679526</v>
      </c>
      <c r="B14">
        <v>0.54852320700000001</v>
      </c>
      <c r="C14">
        <v>0.362869198</v>
      </c>
      <c r="D14">
        <v>6.7510549000000003E-2</v>
      </c>
      <c r="E14">
        <v>2.1097046000000001E-2</v>
      </c>
      <c r="F14">
        <v>323.14999999999998</v>
      </c>
      <c r="G14">
        <v>40514.991379999999</v>
      </c>
      <c r="H14">
        <v>41064.9</v>
      </c>
      <c r="I14" s="201">
        <f t="shared" si="1"/>
        <v>1.3572966481524696E-2</v>
      </c>
      <c r="J14">
        <v>38609.800000000003</v>
      </c>
      <c r="K14" s="201">
        <f t="shared" si="2"/>
        <v>-4.7024356049609917E-2</v>
      </c>
      <c r="L14">
        <f t="shared" si="3"/>
        <v>2</v>
      </c>
      <c r="M14">
        <f t="shared" si="4"/>
        <v>7</v>
      </c>
    </row>
    <row r="15" spans="1:13" x14ac:dyDescent="0.3">
      <c r="A15" s="202">
        <f t="shared" si="0"/>
        <v>0.90104166699864363</v>
      </c>
      <c r="B15">
        <v>0.81990521299999997</v>
      </c>
      <c r="C15">
        <v>9.0047393000000003E-2</v>
      </c>
      <c r="D15">
        <v>6.6350711000000007E-2</v>
      </c>
      <c r="E15">
        <v>2.3696682E-2</v>
      </c>
      <c r="F15">
        <v>323.14999999999998</v>
      </c>
      <c r="G15">
        <v>49431.332670000003</v>
      </c>
      <c r="H15">
        <v>51766.7</v>
      </c>
      <c r="I15" s="201">
        <f t="shared" si="1"/>
        <v>4.7244676682919651E-2</v>
      </c>
      <c r="J15">
        <v>47732.9</v>
      </c>
      <c r="K15" s="201">
        <f t="shared" si="2"/>
        <v>-3.4359435165113097E-2</v>
      </c>
      <c r="L15">
        <f t="shared" si="3"/>
        <v>2</v>
      </c>
      <c r="M15">
        <f t="shared" si="4"/>
        <v>7</v>
      </c>
    </row>
    <row r="16" spans="1:13" x14ac:dyDescent="0.3">
      <c r="A16" s="202">
        <f t="shared" si="0"/>
        <v>0.10199773851698542</v>
      </c>
      <c r="B16">
        <v>9.7082100000000005E-2</v>
      </c>
      <c r="C16">
        <v>0.85472429699999997</v>
      </c>
      <c r="D16">
        <v>0</v>
      </c>
      <c r="E16">
        <v>4.8193603000000002E-2</v>
      </c>
      <c r="F16">
        <v>323.14999999999998</v>
      </c>
      <c r="G16">
        <v>21362.84145</v>
      </c>
      <c r="H16">
        <v>20658.099999999999</v>
      </c>
      <c r="I16" s="201">
        <f t="shared" si="1"/>
        <v>-3.2989125142807316E-2</v>
      </c>
      <c r="J16">
        <v>20143.5</v>
      </c>
      <c r="K16" s="201">
        <f t="shared" si="2"/>
        <v>-5.707768102168824E-2</v>
      </c>
      <c r="L16">
        <f t="shared" si="3"/>
        <v>5</v>
      </c>
      <c r="M16">
        <f t="shared" si="4"/>
        <v>0</v>
      </c>
    </row>
    <row r="17" spans="1:13" x14ac:dyDescent="0.3">
      <c r="A17" s="202">
        <f t="shared" si="0"/>
        <v>0.10108303275730167</v>
      </c>
      <c r="B17">
        <v>9.1803279000000002E-2</v>
      </c>
      <c r="C17">
        <v>0.81639344300000005</v>
      </c>
      <c r="D17">
        <v>4.5901639000000001E-2</v>
      </c>
      <c r="E17">
        <v>4.5901639000000001E-2</v>
      </c>
      <c r="F17">
        <v>323.14999999999998</v>
      </c>
      <c r="G17">
        <v>22293.48948</v>
      </c>
      <c r="H17">
        <v>19119</v>
      </c>
      <c r="I17" s="201">
        <f t="shared" si="1"/>
        <v>-0.14239536088990948</v>
      </c>
      <c r="J17">
        <v>18694.900000000001</v>
      </c>
      <c r="K17" s="201">
        <f t="shared" si="2"/>
        <v>-0.16141885204774137</v>
      </c>
      <c r="L17">
        <f t="shared" si="3"/>
        <v>5</v>
      </c>
      <c r="M17">
        <f t="shared" si="4"/>
        <v>5</v>
      </c>
    </row>
    <row r="18" spans="1:13" x14ac:dyDescent="0.3">
      <c r="A18" s="202">
        <f t="shared" si="0"/>
        <v>0.39748953977197526</v>
      </c>
      <c r="B18">
        <v>0.36121672999999999</v>
      </c>
      <c r="C18">
        <v>0.54752851700000005</v>
      </c>
      <c r="D18">
        <v>4.5627375999999997E-2</v>
      </c>
      <c r="E18">
        <v>4.5627375999999997E-2</v>
      </c>
      <c r="F18">
        <v>323.14999999999998</v>
      </c>
      <c r="G18">
        <v>35425.276230000003</v>
      </c>
      <c r="H18">
        <v>33752.800000000003</v>
      </c>
      <c r="I18" s="201">
        <f t="shared" si="1"/>
        <v>-4.7211381476361183E-2</v>
      </c>
      <c r="J18">
        <v>32153.4</v>
      </c>
      <c r="K18" s="201">
        <f t="shared" si="2"/>
        <v>-9.2359935565702184E-2</v>
      </c>
      <c r="L18">
        <f t="shared" si="3"/>
        <v>5</v>
      </c>
      <c r="M18">
        <f t="shared" si="4"/>
        <v>5</v>
      </c>
    </row>
    <row r="19" spans="1:13" x14ac:dyDescent="0.3">
      <c r="A19" s="202">
        <f t="shared" si="0"/>
        <v>0.59907834110518388</v>
      </c>
      <c r="B19">
        <v>0.54393305400000003</v>
      </c>
      <c r="C19">
        <v>0.36401673600000001</v>
      </c>
      <c r="D19">
        <v>4.6025104999999997E-2</v>
      </c>
      <c r="E19">
        <v>4.6025104999999997E-2</v>
      </c>
      <c r="F19">
        <v>323.14999999999998</v>
      </c>
      <c r="G19">
        <v>40807.861859999997</v>
      </c>
      <c r="H19">
        <v>41602</v>
      </c>
      <c r="I19" s="201">
        <f t="shared" si="1"/>
        <v>1.946042021815457E-2</v>
      </c>
      <c r="J19">
        <v>39080</v>
      </c>
      <c r="K19" s="201">
        <f t="shared" si="2"/>
        <v>-4.2341396516381892E-2</v>
      </c>
      <c r="L19">
        <f t="shared" si="3"/>
        <v>5</v>
      </c>
      <c r="M19">
        <f t="shared" si="4"/>
        <v>5</v>
      </c>
    </row>
    <row r="20" spans="1:13" x14ac:dyDescent="0.3">
      <c r="A20" s="202">
        <f t="shared" si="0"/>
        <v>0.9010416661950954</v>
      </c>
      <c r="B20">
        <v>0.81603773599999996</v>
      </c>
      <c r="C20">
        <v>8.9622642000000002E-2</v>
      </c>
      <c r="D20">
        <v>4.7169810999999999E-2</v>
      </c>
      <c r="E20">
        <v>4.7169810999999999E-2</v>
      </c>
      <c r="F20">
        <v>323.14999999999998</v>
      </c>
      <c r="G20">
        <v>49623.011709999999</v>
      </c>
      <c r="H20">
        <v>51525.7</v>
      </c>
      <c r="I20" s="201">
        <f t="shared" si="1"/>
        <v>3.8342861999578509E-2</v>
      </c>
      <c r="J20">
        <v>47539.199999999997</v>
      </c>
      <c r="K20" s="201">
        <f t="shared" si="2"/>
        <v>-4.199285045772571E-2</v>
      </c>
      <c r="L20">
        <f t="shared" si="3"/>
        <v>5</v>
      </c>
      <c r="M20">
        <f t="shared" si="4"/>
        <v>5</v>
      </c>
    </row>
    <row r="21" spans="1:13" x14ac:dyDescent="0.3">
      <c r="A21" s="202">
        <f t="shared" si="0"/>
        <v>0.40197639715556593</v>
      </c>
      <c r="B21">
        <v>0.37446425100000003</v>
      </c>
      <c r="C21">
        <v>0.55709355599999999</v>
      </c>
      <c r="D21">
        <v>0</v>
      </c>
      <c r="E21">
        <v>6.8442192999999998E-2</v>
      </c>
      <c r="F21">
        <v>323.14999999999998</v>
      </c>
      <c r="G21">
        <v>31334.247640000001</v>
      </c>
      <c r="H21">
        <v>34786.9</v>
      </c>
      <c r="I21" s="201">
        <f t="shared" si="1"/>
        <v>0.11018781748544322</v>
      </c>
      <c r="J21">
        <v>33011.800000000003</v>
      </c>
      <c r="K21" s="201">
        <f t="shared" si="2"/>
        <v>5.353734288671759E-2</v>
      </c>
      <c r="L21">
        <f t="shared" si="3"/>
        <v>7</v>
      </c>
      <c r="M21">
        <f t="shared" si="4"/>
        <v>0</v>
      </c>
    </row>
    <row r="22" spans="1:13" x14ac:dyDescent="0.3">
      <c r="A22" s="202">
        <f t="shared" si="0"/>
        <v>0.10000000011</v>
      </c>
      <c r="B22">
        <v>9.0909090999999997E-2</v>
      </c>
      <c r="C22">
        <v>0.81818181800000001</v>
      </c>
      <c r="D22">
        <v>2.2727272999999999E-2</v>
      </c>
      <c r="E22">
        <v>6.8181818000000005E-2</v>
      </c>
      <c r="F22">
        <v>323.14999999999998</v>
      </c>
      <c r="G22">
        <v>22541.15972</v>
      </c>
      <c r="H22">
        <v>21798.400000000001</v>
      </c>
      <c r="I22" s="201">
        <f t="shared" si="1"/>
        <v>-3.2951264674326977E-2</v>
      </c>
      <c r="J22">
        <v>21198.799999999999</v>
      </c>
      <c r="K22" s="201">
        <f t="shared" si="2"/>
        <v>-5.9551493209507339E-2</v>
      </c>
      <c r="L22">
        <f t="shared" si="3"/>
        <v>7</v>
      </c>
      <c r="M22">
        <f t="shared" si="4"/>
        <v>2</v>
      </c>
    </row>
    <row r="23" spans="1:13" x14ac:dyDescent="0.3">
      <c r="A23" s="202">
        <f t="shared" si="0"/>
        <v>0.40167363978521031</v>
      </c>
      <c r="B23">
        <v>0.365019011</v>
      </c>
      <c r="C23">
        <v>0.54372623600000003</v>
      </c>
      <c r="D23">
        <v>2.2813687999999999E-2</v>
      </c>
      <c r="E23">
        <v>6.8441064999999995E-2</v>
      </c>
      <c r="F23">
        <v>323.14999999999998</v>
      </c>
      <c r="G23">
        <v>30782.10614</v>
      </c>
      <c r="H23">
        <v>33136.199999999997</v>
      </c>
      <c r="I23" s="201">
        <f t="shared" si="1"/>
        <v>7.6476049081675906E-2</v>
      </c>
      <c r="J23">
        <v>31542.5</v>
      </c>
      <c r="K23" s="201">
        <f t="shared" si="2"/>
        <v>2.4702463715174497E-2</v>
      </c>
      <c r="L23">
        <f t="shared" si="3"/>
        <v>7</v>
      </c>
      <c r="M23">
        <f t="shared" si="4"/>
        <v>2</v>
      </c>
    </row>
    <row r="24" spans="1:13" x14ac:dyDescent="0.3">
      <c r="A24" s="202">
        <f t="shared" si="0"/>
        <v>0.59817351561643828</v>
      </c>
      <c r="B24">
        <v>0.54583333300000003</v>
      </c>
      <c r="C24">
        <v>0.366666667</v>
      </c>
      <c r="D24">
        <v>2.0833332999999999E-2</v>
      </c>
      <c r="E24">
        <v>6.6666666999999999E-2</v>
      </c>
      <c r="F24">
        <v>323.14999999999998</v>
      </c>
      <c r="G24">
        <v>38700.498249999997</v>
      </c>
      <c r="H24">
        <v>40699.4</v>
      </c>
      <c r="I24" s="201">
        <f t="shared" si="1"/>
        <v>5.1650543026277571E-2</v>
      </c>
      <c r="J24">
        <v>38226.1</v>
      </c>
      <c r="K24" s="201">
        <f t="shared" si="2"/>
        <v>-1.2258194892878374E-2</v>
      </c>
      <c r="L24">
        <f t="shared" si="3"/>
        <v>7</v>
      </c>
      <c r="M24">
        <f t="shared" si="4"/>
        <v>2</v>
      </c>
    </row>
    <row r="25" spans="1:13" x14ac:dyDescent="0.3">
      <c r="A25" s="202">
        <f t="shared" si="0"/>
        <v>0.89637305664028566</v>
      </c>
      <c r="B25">
        <v>0.81220657299999999</v>
      </c>
      <c r="C25">
        <v>9.3896714000000006E-2</v>
      </c>
      <c r="D25">
        <v>2.3474177999999998E-2</v>
      </c>
      <c r="E25">
        <v>7.0422534999999994E-2</v>
      </c>
      <c r="F25">
        <v>323.14999999999998</v>
      </c>
      <c r="G25">
        <v>47401.291400000002</v>
      </c>
      <c r="H25">
        <v>48737</v>
      </c>
      <c r="I25" s="201">
        <f t="shared" si="1"/>
        <v>2.8178738607108879E-2</v>
      </c>
      <c r="J25">
        <v>45106.400000000001</v>
      </c>
      <c r="K25" s="201">
        <f t="shared" si="2"/>
        <v>-4.8414111350561229E-2</v>
      </c>
      <c r="L25">
        <f t="shared" si="3"/>
        <v>7</v>
      </c>
      <c r="M25">
        <f t="shared" si="4"/>
        <v>2</v>
      </c>
    </row>
    <row r="26" spans="1:13" x14ac:dyDescent="0.3">
      <c r="A26" s="202">
        <f t="shared" si="0"/>
        <v>0</v>
      </c>
      <c r="B26">
        <v>0</v>
      </c>
      <c r="C26">
        <v>0.91112604500000005</v>
      </c>
      <c r="D26">
        <v>0</v>
      </c>
      <c r="E26">
        <v>8.8873955000000004E-2</v>
      </c>
      <c r="F26">
        <v>323.14999999999998</v>
      </c>
      <c r="G26">
        <v>10049.377409999999</v>
      </c>
      <c r="H26">
        <v>9193.4699999999993</v>
      </c>
      <c r="I26" s="201">
        <f t="shared" si="1"/>
        <v>-8.5170192647785123E-2</v>
      </c>
      <c r="J26">
        <v>9130.06</v>
      </c>
      <c r="K26" s="201">
        <f t="shared" si="2"/>
        <v>-9.1480036274207338E-2</v>
      </c>
      <c r="L26">
        <f t="shared" si="3"/>
        <v>9</v>
      </c>
      <c r="M26">
        <f t="shared" si="4"/>
        <v>0</v>
      </c>
    </row>
    <row r="27" spans="1:13" x14ac:dyDescent="0.3">
      <c r="A27" s="202">
        <f t="shared" si="0"/>
        <v>3.2760062624599365E-2</v>
      </c>
      <c r="B27">
        <v>2.9734556999999998E-2</v>
      </c>
      <c r="C27">
        <v>0.87791196800000004</v>
      </c>
      <c r="D27">
        <v>0</v>
      </c>
      <c r="E27">
        <v>9.2353475000000004E-2</v>
      </c>
      <c r="F27">
        <v>323.14999999999998</v>
      </c>
      <c r="G27">
        <v>14530.53938</v>
      </c>
      <c r="H27">
        <v>14200.8</v>
      </c>
      <c r="I27" s="201">
        <f t="shared" si="1"/>
        <v>-2.2692852025428454E-2</v>
      </c>
      <c r="J27">
        <v>13978.5</v>
      </c>
      <c r="K27" s="201">
        <f t="shared" si="2"/>
        <v>-3.7991664697584006E-2</v>
      </c>
      <c r="L27">
        <f t="shared" si="3"/>
        <v>9</v>
      </c>
      <c r="M27">
        <f t="shared" si="4"/>
        <v>0</v>
      </c>
    </row>
    <row r="28" spans="1:13" x14ac:dyDescent="0.3">
      <c r="A28" s="202">
        <f t="shared" si="0"/>
        <v>6.5429122090920888E-2</v>
      </c>
      <c r="B28">
        <v>5.9538715999999998E-2</v>
      </c>
      <c r="C28">
        <v>0.85043400099999999</v>
      </c>
      <c r="D28">
        <v>0</v>
      </c>
      <c r="E28">
        <v>9.0027283999999999E-2</v>
      </c>
      <c r="F28">
        <v>323.14999999999998</v>
      </c>
      <c r="G28">
        <v>17668.438419999999</v>
      </c>
      <c r="H28">
        <v>18268.8</v>
      </c>
      <c r="I28" s="201">
        <f t="shared" si="1"/>
        <v>3.3979323227592895E-2</v>
      </c>
      <c r="J28">
        <v>17854.599999999999</v>
      </c>
      <c r="K28" s="201">
        <f t="shared" si="2"/>
        <v>1.0536391251717648E-2</v>
      </c>
      <c r="L28">
        <f t="shared" si="3"/>
        <v>9</v>
      </c>
      <c r="M28">
        <f t="shared" si="4"/>
        <v>0</v>
      </c>
    </row>
    <row r="29" spans="1:13" x14ac:dyDescent="0.3">
      <c r="A29" s="202">
        <f t="shared" si="0"/>
        <v>9.9084936065151188E-2</v>
      </c>
      <c r="B29">
        <v>9.0155501999999998E-2</v>
      </c>
      <c r="C29">
        <v>0.81972551100000002</v>
      </c>
      <c r="D29">
        <v>0</v>
      </c>
      <c r="E29">
        <v>9.0118986999999998E-2</v>
      </c>
      <c r="F29">
        <v>323.14999999999998</v>
      </c>
      <c r="G29">
        <v>20279.21989</v>
      </c>
      <c r="H29">
        <v>21626.1</v>
      </c>
      <c r="I29" s="201">
        <f t="shared" si="1"/>
        <v>6.6416761458569021E-2</v>
      </c>
      <c r="J29">
        <v>21007.8</v>
      </c>
      <c r="K29" s="201">
        <f t="shared" si="2"/>
        <v>3.5927422945853708E-2</v>
      </c>
      <c r="L29">
        <f t="shared" si="3"/>
        <v>9</v>
      </c>
      <c r="M29">
        <f t="shared" si="4"/>
        <v>0</v>
      </c>
    </row>
    <row r="30" spans="1:13" x14ac:dyDescent="0.3">
      <c r="A30" s="202">
        <f t="shared" si="0"/>
        <v>9.9458636993988464E-2</v>
      </c>
      <c r="B30">
        <v>9.0548892000000006E-2</v>
      </c>
      <c r="C30">
        <v>0.81986869200000001</v>
      </c>
      <c r="D30">
        <v>0</v>
      </c>
      <c r="E30">
        <v>8.9582414999999999E-2</v>
      </c>
      <c r="F30">
        <v>323.14999999999998</v>
      </c>
      <c r="G30">
        <v>20693.13884</v>
      </c>
      <c r="H30">
        <v>21632.3</v>
      </c>
      <c r="I30" s="201">
        <f t="shared" si="1"/>
        <v>4.5385147572904398E-2</v>
      </c>
      <c r="J30">
        <v>21014.1</v>
      </c>
      <c r="K30" s="201">
        <f t="shared" si="2"/>
        <v>1.5510511115866989E-2</v>
      </c>
      <c r="L30">
        <f t="shared" si="3"/>
        <v>9</v>
      </c>
      <c r="M30">
        <f t="shared" si="4"/>
        <v>0</v>
      </c>
    </row>
    <row r="31" spans="1:13" x14ac:dyDescent="0.3">
      <c r="A31" s="202">
        <f t="shared" si="0"/>
        <v>0.10100200379090207</v>
      </c>
      <c r="B31">
        <v>9.1735367999999998E-2</v>
      </c>
      <c r="C31">
        <v>0.81651758299999999</v>
      </c>
      <c r="D31">
        <v>0</v>
      </c>
      <c r="E31">
        <v>9.1747047999999998E-2</v>
      </c>
      <c r="F31">
        <v>323.14999999999998</v>
      </c>
      <c r="G31">
        <v>20834.975149999998</v>
      </c>
      <c r="H31">
        <v>21883</v>
      </c>
      <c r="I31" s="201">
        <f t="shared" si="1"/>
        <v>5.0301228701009594E-2</v>
      </c>
      <c r="J31">
        <v>21245.8</v>
      </c>
      <c r="K31" s="201">
        <f t="shared" si="2"/>
        <v>1.9718038876566691E-2</v>
      </c>
      <c r="L31">
        <f t="shared" si="3"/>
        <v>9</v>
      </c>
      <c r="M31">
        <f t="shared" si="4"/>
        <v>0</v>
      </c>
    </row>
    <row r="32" spans="1:13" x14ac:dyDescent="0.3">
      <c r="A32" s="202">
        <f t="shared" si="0"/>
        <v>0.10144927517076245</v>
      </c>
      <c r="B32">
        <v>9.2105263000000007E-2</v>
      </c>
      <c r="C32">
        <v>0.81578947400000001</v>
      </c>
      <c r="D32">
        <v>0</v>
      </c>
      <c r="E32">
        <v>9.2105263000000007E-2</v>
      </c>
      <c r="F32">
        <v>323.14999999999998</v>
      </c>
      <c r="G32">
        <v>22997.478520000001</v>
      </c>
      <c r="H32">
        <v>21942.5</v>
      </c>
      <c r="I32" s="201">
        <f t="shared" si="1"/>
        <v>-4.5873660413793947E-2</v>
      </c>
      <c r="J32">
        <v>21300.9</v>
      </c>
      <c r="K32" s="201">
        <f t="shared" si="2"/>
        <v>-7.3772371111230806E-2</v>
      </c>
      <c r="L32">
        <f t="shared" si="3"/>
        <v>9</v>
      </c>
      <c r="M32">
        <f t="shared" si="4"/>
        <v>0</v>
      </c>
    </row>
    <row r="33" spans="1:13" x14ac:dyDescent="0.3">
      <c r="A33" s="202">
        <f t="shared" si="0"/>
        <v>0.40000000044</v>
      </c>
      <c r="B33">
        <v>0.36363636399999999</v>
      </c>
      <c r="C33">
        <v>0.54545454500000001</v>
      </c>
      <c r="D33">
        <v>0</v>
      </c>
      <c r="E33">
        <v>9.0909090999999997E-2</v>
      </c>
      <c r="F33">
        <v>323.14999999999998</v>
      </c>
      <c r="G33">
        <v>31609.452929999999</v>
      </c>
      <c r="H33">
        <v>32328.1</v>
      </c>
      <c r="I33" s="201">
        <f t="shared" si="1"/>
        <v>2.2735194803638732E-2</v>
      </c>
      <c r="J33">
        <v>30760.799999999999</v>
      </c>
      <c r="K33" s="201">
        <f t="shared" si="2"/>
        <v>-2.6848073956843396E-2</v>
      </c>
      <c r="L33">
        <f t="shared" si="3"/>
        <v>9</v>
      </c>
      <c r="M33">
        <f t="shared" si="4"/>
        <v>0</v>
      </c>
    </row>
    <row r="34" spans="1:13" x14ac:dyDescent="0.3">
      <c r="A34" s="202">
        <f t="shared" si="0"/>
        <v>0.59817351624303083</v>
      </c>
      <c r="B34">
        <v>0.543568465</v>
      </c>
      <c r="C34">
        <v>0.36514522799999999</v>
      </c>
      <c r="D34">
        <v>0</v>
      </c>
      <c r="E34">
        <v>9.1286306999999997E-2</v>
      </c>
      <c r="F34">
        <v>323.14999999999998</v>
      </c>
      <c r="G34">
        <v>35333.972439999998</v>
      </c>
      <c r="H34">
        <v>37311.800000000003</v>
      </c>
      <c r="I34" s="201">
        <f t="shared" si="1"/>
        <v>5.597523922221085E-2</v>
      </c>
      <c r="J34">
        <v>35179.9</v>
      </c>
      <c r="K34" s="201">
        <f t="shared" si="2"/>
        <v>-4.3604618830114274E-3</v>
      </c>
      <c r="L34">
        <f t="shared" si="3"/>
        <v>9</v>
      </c>
      <c r="M34">
        <f t="shared" si="4"/>
        <v>0</v>
      </c>
    </row>
    <row r="35" spans="1:13" x14ac:dyDescent="0.3">
      <c r="A35" s="202">
        <f t="shared" si="0"/>
        <v>0.90155440366130635</v>
      </c>
      <c r="B35">
        <v>0.82075471700000002</v>
      </c>
      <c r="C35">
        <v>8.9622642000000002E-2</v>
      </c>
      <c r="D35">
        <v>0</v>
      </c>
      <c r="E35">
        <v>8.9622642000000002E-2</v>
      </c>
      <c r="F35">
        <v>323.14999999999998</v>
      </c>
      <c r="G35">
        <v>39752.454949999999</v>
      </c>
      <c r="H35">
        <v>45237.3</v>
      </c>
      <c r="I35" s="201">
        <f t="shared" si="1"/>
        <v>0.13797500196902943</v>
      </c>
      <c r="J35">
        <v>42055.7</v>
      </c>
      <c r="K35" s="201">
        <f t="shared" si="2"/>
        <v>5.7939693357227436E-2</v>
      </c>
      <c r="L35">
        <f t="shared" si="3"/>
        <v>9</v>
      </c>
      <c r="M35">
        <f t="shared" si="4"/>
        <v>0</v>
      </c>
    </row>
  </sheetData>
  <sortState xmlns:xlrd2="http://schemas.microsoft.com/office/spreadsheetml/2017/richdata2" ref="A3:M35">
    <sortCondition ref="L3:L35"/>
    <sortCondition ref="M3:M35"/>
    <sortCondition ref="A3:A3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F162-FF1A-40DC-9679-B90E139184CD}">
  <dimension ref="B1:AW50"/>
  <sheetViews>
    <sheetView topLeftCell="M1" zoomScale="70" zoomScaleNormal="70" workbookViewId="0">
      <selection activeCell="AA3" sqref="AA3:AA35"/>
    </sheetView>
  </sheetViews>
  <sheetFormatPr baseColWidth="10" defaultRowHeight="14.4" x14ac:dyDescent="0.3"/>
  <cols>
    <col min="9" max="10" width="11.44140625" style="29"/>
    <col min="11" max="11" width="11.44140625" style="66"/>
    <col min="12" max="12" width="11.44140625" style="79"/>
    <col min="13" max="13" width="8.33203125" customWidth="1"/>
    <col min="26" max="26" width="7" customWidth="1"/>
    <col min="28" max="28" width="11.44140625" style="6"/>
    <col min="29" max="29" width="2.88671875" customWidth="1"/>
    <col min="41" max="41" width="11.44140625" style="74"/>
  </cols>
  <sheetData>
    <row r="1" spans="2:49" x14ac:dyDescent="0.3">
      <c r="N1">
        <v>67561</v>
      </c>
      <c r="O1">
        <v>7732185</v>
      </c>
      <c r="P1">
        <v>64197</v>
      </c>
      <c r="Q1">
        <v>1310583</v>
      </c>
      <c r="R1">
        <v>127082</v>
      </c>
      <c r="S1">
        <v>13968086</v>
      </c>
      <c r="T1">
        <v>7440097</v>
      </c>
      <c r="U1">
        <v>14280309</v>
      </c>
      <c r="V1">
        <v>71501</v>
      </c>
    </row>
    <row r="2" spans="2:49" ht="28.5" customHeight="1" thickBot="1" x14ac:dyDescent="0.3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7" t="s">
        <v>20</v>
      </c>
      <c r="J2" s="28" t="s">
        <v>21</v>
      </c>
      <c r="K2" s="67" t="s">
        <v>31</v>
      </c>
      <c r="L2" s="1">
        <v>323.14999999999998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Y2" t="s">
        <v>22</v>
      </c>
      <c r="AA2" s="3" t="s">
        <v>23</v>
      </c>
      <c r="AE2" s="1" t="s">
        <v>1</v>
      </c>
      <c r="AF2" s="1" t="s">
        <v>2</v>
      </c>
      <c r="AG2" s="1" t="s">
        <v>3</v>
      </c>
      <c r="AH2" s="1" t="s">
        <v>4</v>
      </c>
      <c r="AI2" s="1" t="s">
        <v>24</v>
      </c>
      <c r="AJ2" s="1" t="s">
        <v>25</v>
      </c>
      <c r="AK2" s="1" t="s">
        <v>26</v>
      </c>
      <c r="AL2" s="1" t="s">
        <v>27</v>
      </c>
      <c r="AM2" s="1" t="s">
        <v>28</v>
      </c>
      <c r="AO2" s="75" t="s">
        <v>32</v>
      </c>
    </row>
    <row r="3" spans="2:49" s="3" customFormat="1" x14ac:dyDescent="0.3">
      <c r="B3" s="32" t="s">
        <v>16</v>
      </c>
      <c r="C3" s="40">
        <v>0</v>
      </c>
      <c r="D3" s="43">
        <v>2.9226111111111113</v>
      </c>
      <c r="E3" s="34">
        <v>0</v>
      </c>
      <c r="F3" s="34">
        <v>0.28508021390374333</v>
      </c>
      <c r="G3" s="35">
        <v>-5239.2</v>
      </c>
      <c r="H3" s="36">
        <v>20.823</v>
      </c>
      <c r="I3" s="70">
        <v>0</v>
      </c>
      <c r="J3" s="70">
        <v>1</v>
      </c>
      <c r="K3" s="68">
        <f t="shared" ref="K3:K15" si="0">F3/(F3+E3)</f>
        <v>1</v>
      </c>
      <c r="L3" s="194">
        <f t="shared" ref="L3:L26" si="1">EXP($G3/L$2+$H3)</f>
        <v>100.49377406271429</v>
      </c>
      <c r="M3" s="37"/>
      <c r="N3" s="38">
        <f>C3/SUM($C3:$F3)</f>
        <v>0</v>
      </c>
      <c r="O3" s="38">
        <f>D3/SUM($C3:$F3)</f>
        <v>0.91112604517754736</v>
      </c>
      <c r="P3" s="30">
        <f t="shared" ref="P3:P7" si="2">E3/SUM($C3:$F3)</f>
        <v>0</v>
      </c>
      <c r="Q3" s="30">
        <f t="shared" ref="Q3:Q7" si="3">F3/SUM($C3:$F3)</f>
        <v>8.8873954822452611E-2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9">
        <f t="shared" ref="W3:W35" si="4">$L$2</f>
        <v>323.14999999999998</v>
      </c>
      <c r="X3" s="39">
        <v>0</v>
      </c>
      <c r="Y3" s="39">
        <f t="shared" ref="Y3:Y17" si="5">L3*100</f>
        <v>10049.377406271429</v>
      </c>
      <c r="Z3" s="37"/>
      <c r="AA3" s="3">
        <v>9130.06</v>
      </c>
      <c r="AB3" s="15">
        <f t="shared" ref="AB3:AB35" si="6">(Y3-AA3)/Y3</f>
        <v>9.1480035937123741E-2</v>
      </c>
      <c r="AC3" s="37"/>
      <c r="AD3" s="79"/>
      <c r="AE3" s="79">
        <v>0</v>
      </c>
      <c r="AF3" s="79">
        <v>0.84133400000000003</v>
      </c>
      <c r="AG3" s="79">
        <v>0</v>
      </c>
      <c r="AH3" s="79">
        <v>5.4665E-3</v>
      </c>
      <c r="AI3" s="79">
        <v>0</v>
      </c>
      <c r="AJ3" s="81">
        <v>2.9669400000000001E-16</v>
      </c>
      <c r="AK3" s="79">
        <v>7.6599700000000007E-2</v>
      </c>
      <c r="AL3" s="79">
        <v>7.6599700000000007E-2</v>
      </c>
      <c r="AM3" s="79">
        <v>0</v>
      </c>
      <c r="AN3" s="37"/>
      <c r="AO3" s="76">
        <v>0</v>
      </c>
      <c r="AP3" s="37" t="s">
        <v>30</v>
      </c>
      <c r="AQ3" s="37">
        <v>0</v>
      </c>
      <c r="AR3" s="37">
        <v>323.14999999999998</v>
      </c>
      <c r="AS3" s="37">
        <v>0</v>
      </c>
      <c r="AT3" s="37">
        <v>-8.5170100000000009</v>
      </c>
      <c r="AU3" s="37">
        <v>10049.4</v>
      </c>
      <c r="AV3" s="37">
        <v>9193.4699999999993</v>
      </c>
      <c r="AW3" s="37">
        <v>0</v>
      </c>
    </row>
    <row r="4" spans="2:49" x14ac:dyDescent="0.3">
      <c r="B4" s="1" t="s">
        <v>15</v>
      </c>
      <c r="C4" s="16">
        <v>0</v>
      </c>
      <c r="D4" s="17">
        <v>3.0555555555555554</v>
      </c>
      <c r="E4" s="19">
        <v>0</v>
      </c>
      <c r="F4" s="19">
        <v>0</v>
      </c>
      <c r="G4" s="19">
        <v>-5014.3999999999996</v>
      </c>
      <c r="H4" s="5">
        <v>20.37</v>
      </c>
      <c r="I4" s="71">
        <v>0</v>
      </c>
      <c r="J4" s="71">
        <v>1</v>
      </c>
      <c r="K4" s="68" t="e">
        <f t="shared" si="0"/>
        <v>#DIV/0!</v>
      </c>
      <c r="L4" s="194">
        <f t="shared" si="1"/>
        <v>128.09189677402213</v>
      </c>
      <c r="N4" s="30">
        <f t="shared" ref="N4:N35" si="7">C4/SUM($C4:$F4)</f>
        <v>0</v>
      </c>
      <c r="O4" s="30">
        <f t="shared" ref="O4:O35" si="8">D4/SUM($C4:$F4)</f>
        <v>1</v>
      </c>
      <c r="P4" s="30">
        <f t="shared" si="2"/>
        <v>0</v>
      </c>
      <c r="Q4" s="30">
        <f t="shared" si="3"/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f t="shared" si="4"/>
        <v>323.14999999999998</v>
      </c>
      <c r="X4" s="31">
        <v>0</v>
      </c>
      <c r="Y4" s="31">
        <f t="shared" si="5"/>
        <v>12809.189677402213</v>
      </c>
      <c r="Z4" s="3"/>
      <c r="AA4" s="3">
        <v>12357.9</v>
      </c>
      <c r="AB4" s="15">
        <f t="shared" si="6"/>
        <v>3.5231711667005172E-2</v>
      </c>
      <c r="AC4" s="3"/>
      <c r="AD4" s="80"/>
      <c r="AE4" s="80">
        <v>0</v>
      </c>
      <c r="AF4" s="80">
        <v>1</v>
      </c>
      <c r="AG4" s="80">
        <v>0</v>
      </c>
      <c r="AH4" s="80">
        <v>0</v>
      </c>
      <c r="AI4" s="80">
        <v>0</v>
      </c>
      <c r="AJ4" s="85">
        <v>3.9141099999999998E-9</v>
      </c>
      <c r="AK4" s="80">
        <v>0</v>
      </c>
      <c r="AL4" s="85">
        <v>3.9141099999999998E-9</v>
      </c>
      <c r="AM4" s="80">
        <v>0</v>
      </c>
      <c r="AN4" s="3"/>
      <c r="AO4" s="77">
        <v>0</v>
      </c>
      <c r="AP4" s="3" t="s">
        <v>30</v>
      </c>
      <c r="AQ4" s="3">
        <v>0</v>
      </c>
      <c r="AR4" s="3">
        <v>323.14999999999998</v>
      </c>
      <c r="AS4" s="3">
        <v>0</v>
      </c>
      <c r="AT4" s="3">
        <v>-2.6148099999999999</v>
      </c>
      <c r="AU4" s="3">
        <v>12809.2</v>
      </c>
      <c r="AV4" s="3">
        <v>12474.3</v>
      </c>
      <c r="AW4" s="3">
        <v>0</v>
      </c>
    </row>
    <row r="5" spans="2:49" x14ac:dyDescent="0.3">
      <c r="B5" s="2" t="s">
        <v>17</v>
      </c>
      <c r="C5" s="40">
        <v>9.2187500000000006E-2</v>
      </c>
      <c r="D5" s="41">
        <v>2.7218333333333335</v>
      </c>
      <c r="E5" s="41">
        <v>0</v>
      </c>
      <c r="F5" s="41">
        <v>0.28632798573975043</v>
      </c>
      <c r="G5" s="37">
        <v>-4904.5</v>
      </c>
      <c r="H5" s="42">
        <v>20.155999999999999</v>
      </c>
      <c r="I5" s="70">
        <v>3.2760063077002806E-2</v>
      </c>
      <c r="J5" s="70">
        <v>0.96723993692299715</v>
      </c>
      <c r="K5" s="68">
        <f t="shared" si="0"/>
        <v>1</v>
      </c>
      <c r="L5" s="194">
        <f t="shared" si="1"/>
        <v>145.30539376663432</v>
      </c>
      <c r="M5" s="37"/>
      <c r="N5" s="38">
        <f t="shared" si="7"/>
        <v>2.9734557425561376E-2</v>
      </c>
      <c r="O5" s="38">
        <f t="shared" si="8"/>
        <v>0.87791196803045024</v>
      </c>
      <c r="P5" s="30">
        <f t="shared" si="2"/>
        <v>0</v>
      </c>
      <c r="Q5" s="30">
        <f t="shared" si="3"/>
        <v>9.2353474543988359E-2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9">
        <f t="shared" si="4"/>
        <v>323.14999999999998</v>
      </c>
      <c r="X5" s="39">
        <v>0</v>
      </c>
      <c r="Y5" s="39">
        <f t="shared" si="5"/>
        <v>14530.539376663433</v>
      </c>
      <c r="Z5" s="37"/>
      <c r="AA5" s="3">
        <v>13978.5</v>
      </c>
      <c r="AB5" s="15">
        <f t="shared" si="6"/>
        <v>3.7991664476683389E-2</v>
      </c>
      <c r="AC5" s="37"/>
      <c r="AD5" s="79"/>
      <c r="AE5" s="79">
        <v>2.74795E-2</v>
      </c>
      <c r="AF5" s="79">
        <v>0.81133</v>
      </c>
      <c r="AG5" s="79">
        <v>0</v>
      </c>
      <c r="AH5" s="79">
        <v>9.5082199999999995E-3</v>
      </c>
      <c r="AI5" s="79">
        <v>0</v>
      </c>
      <c r="AJ5" s="81">
        <v>1.2184500000000001E-16</v>
      </c>
      <c r="AK5" s="79">
        <v>7.5841099999999995E-2</v>
      </c>
      <c r="AL5" s="79">
        <v>7.5841099999999995E-2</v>
      </c>
      <c r="AM5" s="79">
        <v>0</v>
      </c>
      <c r="AN5" s="37">
        <v>0</v>
      </c>
      <c r="AO5" s="76">
        <f>AM5+AL5+AK5+AJ5</f>
        <v>0.1516822000000001</v>
      </c>
      <c r="AP5" s="37" t="s">
        <v>30</v>
      </c>
      <c r="AQ5" s="37">
        <v>2.97346E-2</v>
      </c>
      <c r="AR5" s="37">
        <v>323.14999999999998</v>
      </c>
      <c r="AS5" s="37">
        <v>0</v>
      </c>
      <c r="AT5" s="37">
        <v>-2.2689699999999999</v>
      </c>
      <c r="AU5" s="37">
        <v>14530.5</v>
      </c>
      <c r="AV5" s="37">
        <v>14200.8</v>
      </c>
      <c r="AW5" s="37">
        <v>0</v>
      </c>
    </row>
    <row r="6" spans="2:49" x14ac:dyDescent="0.3">
      <c r="B6" s="32" t="s">
        <v>18</v>
      </c>
      <c r="C6" s="40">
        <v>0.202375</v>
      </c>
      <c r="D6" s="43">
        <v>2.8906666666666663</v>
      </c>
      <c r="E6" s="43">
        <v>0</v>
      </c>
      <c r="F6" s="43">
        <v>0.3060071301247772</v>
      </c>
      <c r="G6" s="37">
        <v>-4909.5</v>
      </c>
      <c r="H6" s="42">
        <v>20.367000000000001</v>
      </c>
      <c r="I6" s="70">
        <v>6.5429121819137057E-2</v>
      </c>
      <c r="J6" s="70">
        <v>0.93457087818086293</v>
      </c>
      <c r="K6" s="68">
        <f t="shared" si="0"/>
        <v>1</v>
      </c>
      <c r="L6" s="194">
        <f t="shared" si="1"/>
        <v>176.68438419991961</v>
      </c>
      <c r="M6" s="37"/>
      <c r="N6" s="38">
        <f t="shared" si="7"/>
        <v>5.9538715711005184E-2</v>
      </c>
      <c r="O6" s="38">
        <f t="shared" si="8"/>
        <v>0.85043400065198582</v>
      </c>
      <c r="P6" s="30">
        <f t="shared" si="2"/>
        <v>0</v>
      </c>
      <c r="Q6" s="30">
        <f t="shared" si="3"/>
        <v>9.0027283637008931E-2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9">
        <f t="shared" si="4"/>
        <v>323.14999999999998</v>
      </c>
      <c r="X6" s="39">
        <v>0</v>
      </c>
      <c r="Y6" s="39">
        <f t="shared" si="5"/>
        <v>17668.438419991962</v>
      </c>
      <c r="Z6" s="37"/>
      <c r="AA6" s="3">
        <v>17854.599999999999</v>
      </c>
      <c r="AB6" s="15">
        <f t="shared" si="6"/>
        <v>-1.0536391252177278E-2</v>
      </c>
      <c r="AC6" s="37"/>
      <c r="AD6" s="79"/>
      <c r="AE6" s="79">
        <v>5.53786E-2</v>
      </c>
      <c r="AF6" s="79">
        <v>0.79101100000000002</v>
      </c>
      <c r="AG6" s="79">
        <v>0</v>
      </c>
      <c r="AH6" s="79">
        <v>1.3863500000000001E-2</v>
      </c>
      <c r="AI6" s="79">
        <v>0</v>
      </c>
      <c r="AJ6" s="81">
        <v>6.0294800000000001E-17</v>
      </c>
      <c r="AK6" s="79">
        <v>6.9873299999999999E-2</v>
      </c>
      <c r="AL6" s="79">
        <v>6.9873299999999999E-2</v>
      </c>
      <c r="AM6" s="79">
        <v>0</v>
      </c>
      <c r="AN6" s="37">
        <v>0</v>
      </c>
      <c r="AO6" s="76">
        <f t="shared" ref="AO6:AO41" si="9">AM6+AL6+AK6+AJ6</f>
        <v>0.13974660000000005</v>
      </c>
      <c r="AP6" s="37" t="s">
        <v>30</v>
      </c>
      <c r="AQ6" s="37">
        <v>5.95387E-2</v>
      </c>
      <c r="AR6" s="37">
        <v>323.14999999999998</v>
      </c>
      <c r="AS6" s="37">
        <v>0</v>
      </c>
      <c r="AT6" s="37">
        <v>3.3979499999999998</v>
      </c>
      <c r="AU6" s="37">
        <v>17668.400000000001</v>
      </c>
      <c r="AV6" s="37">
        <v>18268.8</v>
      </c>
      <c r="AW6" s="37">
        <v>0</v>
      </c>
    </row>
    <row r="7" spans="2:49" ht="15" thickBot="1" x14ac:dyDescent="0.35">
      <c r="B7">
        <v>10</v>
      </c>
      <c r="C7" s="7">
        <v>0.28000000000000003</v>
      </c>
      <c r="D7" s="8">
        <v>2.52</v>
      </c>
      <c r="E7" s="8">
        <v>0.28000000000000003</v>
      </c>
      <c r="F7" s="8">
        <v>0</v>
      </c>
      <c r="G7" s="8">
        <v>-4968.3999999999996</v>
      </c>
      <c r="H7" s="9">
        <v>20.611999999999998</v>
      </c>
      <c r="I7" s="70">
        <v>0.1</v>
      </c>
      <c r="J7" s="70">
        <v>0.9</v>
      </c>
      <c r="K7" s="69">
        <f t="shared" si="0"/>
        <v>0</v>
      </c>
      <c r="L7" s="194">
        <f t="shared" si="1"/>
        <v>188.12313170486195</v>
      </c>
      <c r="N7" s="30">
        <f t="shared" si="7"/>
        <v>9.0909090909090912E-2</v>
      </c>
      <c r="O7" s="30">
        <f t="shared" si="8"/>
        <v>0.81818181818181812</v>
      </c>
      <c r="P7" s="30">
        <f t="shared" si="2"/>
        <v>9.0909090909090912E-2</v>
      </c>
      <c r="Q7" s="30">
        <f t="shared" si="3"/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f t="shared" si="4"/>
        <v>323.14999999999998</v>
      </c>
      <c r="X7" s="31">
        <v>0</v>
      </c>
      <c r="Y7" s="31">
        <f t="shared" si="5"/>
        <v>18812.313170486195</v>
      </c>
      <c r="AA7" s="3">
        <v>17577.2</v>
      </c>
      <c r="AB7" s="15">
        <f t="shared" si="6"/>
        <v>6.565450826238152E-2</v>
      </c>
      <c r="AD7" s="79"/>
      <c r="AE7" s="79">
        <v>9.0909100000000007E-2</v>
      </c>
      <c r="AF7" s="79">
        <v>0.81818199999999996</v>
      </c>
      <c r="AG7" s="79">
        <v>9.0908799999999998E-2</v>
      </c>
      <c r="AH7" s="79">
        <v>0</v>
      </c>
      <c r="AI7" s="79">
        <v>0</v>
      </c>
      <c r="AJ7" s="81">
        <v>2.7616000000000001E-7</v>
      </c>
      <c r="AK7" s="79">
        <v>0</v>
      </c>
      <c r="AL7" s="81">
        <v>3.7731299999999999E-10</v>
      </c>
      <c r="AM7" s="81">
        <v>2.7578299999999998E-7</v>
      </c>
      <c r="AO7" s="76">
        <f t="shared" si="9"/>
        <v>5.5232031299999998E-7</v>
      </c>
      <c r="AP7" t="s">
        <v>30</v>
      </c>
      <c r="AQ7">
        <v>9.0909100000000007E-2</v>
      </c>
      <c r="AR7">
        <v>323.14999999999998</v>
      </c>
      <c r="AS7">
        <v>0</v>
      </c>
      <c r="AT7">
        <v>-4.0428600000000001</v>
      </c>
      <c r="AU7">
        <v>18812.3</v>
      </c>
      <c r="AV7">
        <v>18051.8</v>
      </c>
      <c r="AW7">
        <v>0</v>
      </c>
    </row>
    <row r="8" spans="2:49" ht="15" thickBot="1" x14ac:dyDescent="0.35">
      <c r="B8">
        <v>3</v>
      </c>
      <c r="C8" s="19">
        <v>0.28000000000000003</v>
      </c>
      <c r="D8" s="19">
        <v>2.4900000000000002</v>
      </c>
      <c r="E8" s="19">
        <v>0.21</v>
      </c>
      <c r="F8" s="19">
        <v>7.0000000000000007E-2</v>
      </c>
      <c r="G8" s="19">
        <v>-4839</v>
      </c>
      <c r="H8" s="19">
        <v>20.291</v>
      </c>
      <c r="I8" s="70">
        <v>0.1</v>
      </c>
      <c r="J8" s="70">
        <v>0.89891696750902517</v>
      </c>
      <c r="K8" s="69">
        <f t="shared" si="0"/>
        <v>0.25</v>
      </c>
      <c r="L8" s="194">
        <f t="shared" si="1"/>
        <v>203.67588669285504</v>
      </c>
      <c r="N8" s="30">
        <f t="shared" si="7"/>
        <v>9.1803278688524587E-2</v>
      </c>
      <c r="O8" s="30">
        <f t="shared" si="8"/>
        <v>0.81639344262295077</v>
      </c>
      <c r="P8" s="30">
        <f t="shared" ref="P8:P13" si="10">E8/SUM($C8:$F8)</f>
        <v>6.8852459016393433E-2</v>
      </c>
      <c r="Q8" s="30">
        <f t="shared" ref="Q8:Q13" si="11">F8/SUM($C8:$F8)</f>
        <v>2.2950819672131147E-2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f t="shared" si="4"/>
        <v>323.14999999999998</v>
      </c>
      <c r="X8" s="31">
        <v>0</v>
      </c>
      <c r="Y8" s="31">
        <f t="shared" si="5"/>
        <v>20367.588669285506</v>
      </c>
      <c r="AA8" s="3">
        <v>18138.400000000001</v>
      </c>
      <c r="AB8" s="15">
        <f t="shared" si="6"/>
        <v>0.10944784409590613</v>
      </c>
      <c r="AD8" s="79"/>
      <c r="AE8" s="79">
        <v>9.0567599999999998E-2</v>
      </c>
      <c r="AF8" s="79">
        <v>0.82798099999999997</v>
      </c>
      <c r="AG8" s="79">
        <v>4.53497E-2</v>
      </c>
      <c r="AH8" s="81">
        <v>7.2182300000000002E-6</v>
      </c>
      <c r="AI8" s="79">
        <v>9.1750700000000004E-3</v>
      </c>
      <c r="AJ8" s="81">
        <v>3.0713699999999998E-13</v>
      </c>
      <c r="AK8" s="79">
        <v>1.34596E-2</v>
      </c>
      <c r="AL8" s="81">
        <v>5.8644699999999998E-5</v>
      </c>
      <c r="AM8" s="79">
        <v>1.3401E-2</v>
      </c>
      <c r="AO8" s="76">
        <f t="shared" si="9"/>
        <v>2.6919244700307137E-2</v>
      </c>
      <c r="AP8" t="s">
        <v>30</v>
      </c>
      <c r="AQ8">
        <v>9.1803300000000004E-2</v>
      </c>
      <c r="AR8">
        <v>323.14999999999998</v>
      </c>
      <c r="AS8">
        <v>0</v>
      </c>
      <c r="AT8">
        <v>-9.2907100000000007</v>
      </c>
      <c r="AU8">
        <v>20367.599999999999</v>
      </c>
      <c r="AV8">
        <v>18475.3</v>
      </c>
      <c r="AW8">
        <v>0</v>
      </c>
    </row>
    <row r="9" spans="2:49" s="37" customFormat="1" x14ac:dyDescent="0.3">
      <c r="B9">
        <v>2</v>
      </c>
      <c r="C9" s="10">
        <v>0.28000000000000003</v>
      </c>
      <c r="D9" s="11">
        <v>2.4900000000000002</v>
      </c>
      <c r="E9" s="11">
        <v>0.14000000000000001</v>
      </c>
      <c r="F9" s="11">
        <v>0.14000000000000001</v>
      </c>
      <c r="G9" s="11">
        <v>-4692.5</v>
      </c>
      <c r="H9" s="12">
        <v>19.928000000000001</v>
      </c>
      <c r="I9" s="70">
        <v>0.1</v>
      </c>
      <c r="J9" s="70">
        <v>0.89891696750902517</v>
      </c>
      <c r="K9" s="69">
        <f t="shared" si="0"/>
        <v>0.5</v>
      </c>
      <c r="L9" s="194">
        <f t="shared" si="1"/>
        <v>222.93489478412656</v>
      </c>
      <c r="M9"/>
      <c r="N9" s="30">
        <f t="shared" si="7"/>
        <v>9.1803278688524573E-2</v>
      </c>
      <c r="O9" s="30">
        <f t="shared" si="8"/>
        <v>0.81639344262295066</v>
      </c>
      <c r="P9" s="30">
        <f t="shared" si="10"/>
        <v>4.5901639344262286E-2</v>
      </c>
      <c r="Q9" s="30">
        <f t="shared" si="11"/>
        <v>4.5901639344262286E-2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f t="shared" si="4"/>
        <v>323.14999999999998</v>
      </c>
      <c r="X9" s="31">
        <v>0</v>
      </c>
      <c r="Y9" s="31">
        <f t="shared" si="5"/>
        <v>22293.489478412655</v>
      </c>
      <c r="Z9"/>
      <c r="AA9" s="3">
        <v>18888.099999999999</v>
      </c>
      <c r="AB9" s="92">
        <f t="shared" si="6"/>
        <v>0.1527526447445646</v>
      </c>
      <c r="AC9"/>
      <c r="AD9" s="79"/>
      <c r="AE9" s="79">
        <v>8.91121E-2</v>
      </c>
      <c r="AF9" s="79">
        <v>0.83409800000000001</v>
      </c>
      <c r="AG9" s="79">
        <v>2.9189200000000002E-3</v>
      </c>
      <c r="AH9" s="81">
        <v>2.3762499999999999E-4</v>
      </c>
      <c r="AI9" s="82">
        <v>1.5003499999999999E-2</v>
      </c>
      <c r="AJ9" s="81">
        <v>4.2370799999999998E-15</v>
      </c>
      <c r="AK9" s="79">
        <v>2.9314900000000001E-2</v>
      </c>
      <c r="AL9" s="79">
        <v>2.6812899999999998E-3</v>
      </c>
      <c r="AM9" s="79">
        <v>2.66336E-2</v>
      </c>
      <c r="AN9">
        <v>0</v>
      </c>
      <c r="AO9" s="78">
        <f t="shared" si="9"/>
        <v>5.8629790000004241E-2</v>
      </c>
      <c r="AP9" t="s">
        <v>30</v>
      </c>
      <c r="AQ9">
        <v>9.1803300000000004E-2</v>
      </c>
      <c r="AR9">
        <v>323.14999999999998</v>
      </c>
      <c r="AS9">
        <v>0</v>
      </c>
      <c r="AT9">
        <v>-14.239599999999999</v>
      </c>
      <c r="AU9">
        <v>22293.5</v>
      </c>
      <c r="AV9">
        <v>19119</v>
      </c>
      <c r="AW9">
        <v>0</v>
      </c>
    </row>
    <row r="10" spans="2:49" s="37" customFormat="1" x14ac:dyDescent="0.3">
      <c r="B10">
        <v>1</v>
      </c>
      <c r="C10" s="4">
        <v>0.28000000000000003</v>
      </c>
      <c r="D10" s="19">
        <v>2.52</v>
      </c>
      <c r="E10" s="19">
        <v>7.0000000000000007E-2</v>
      </c>
      <c r="F10" s="19">
        <v>0.21</v>
      </c>
      <c r="G10" s="19">
        <v>-4829.5</v>
      </c>
      <c r="H10" s="5">
        <v>20.363</v>
      </c>
      <c r="I10" s="70">
        <v>0.1</v>
      </c>
      <c r="J10" s="70">
        <v>0.9</v>
      </c>
      <c r="K10" s="69">
        <f t="shared" si="0"/>
        <v>0.74999999999999989</v>
      </c>
      <c r="L10" s="194">
        <f t="shared" si="1"/>
        <v>225.41159721456779</v>
      </c>
      <c r="M10"/>
      <c r="N10" s="30">
        <f t="shared" si="7"/>
        <v>9.0909090909090925E-2</v>
      </c>
      <c r="O10" s="30">
        <f t="shared" si="8"/>
        <v>0.81818181818181823</v>
      </c>
      <c r="P10" s="30">
        <f t="shared" si="10"/>
        <v>2.2727272727272731E-2</v>
      </c>
      <c r="Q10" s="30">
        <f t="shared" si="11"/>
        <v>6.8181818181818191E-2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f t="shared" si="4"/>
        <v>323.14999999999998</v>
      </c>
      <c r="X10" s="31">
        <v>0</v>
      </c>
      <c r="Y10" s="31">
        <f t="shared" si="5"/>
        <v>22541.159721456781</v>
      </c>
      <c r="Z10"/>
      <c r="AA10" s="3">
        <v>21339</v>
      </c>
      <c r="AB10" s="15">
        <f t="shared" si="6"/>
        <v>5.3331760047485625E-2</v>
      </c>
      <c r="AC10"/>
      <c r="AD10" s="79"/>
      <c r="AE10" s="79">
        <v>8.6498099999999994E-2</v>
      </c>
      <c r="AF10" s="79">
        <v>0.80007799999999996</v>
      </c>
      <c r="AG10" s="81">
        <v>2.94294E-5</v>
      </c>
      <c r="AH10" s="79">
        <v>6.18506E-3</v>
      </c>
      <c r="AI10" s="79">
        <v>1.0167000000000001E-2</v>
      </c>
      <c r="AJ10" s="81">
        <v>1.2181799999999999E-16</v>
      </c>
      <c r="AK10" s="79">
        <v>4.8521399999999999E-2</v>
      </c>
      <c r="AL10" s="79">
        <v>3.7093399999999999E-2</v>
      </c>
      <c r="AM10" s="79">
        <v>1.14281E-2</v>
      </c>
      <c r="AN10">
        <v>0</v>
      </c>
      <c r="AO10" s="76">
        <f t="shared" si="9"/>
        <v>9.7042900000000112E-2</v>
      </c>
      <c r="AP10" t="s">
        <v>30</v>
      </c>
      <c r="AQ10">
        <v>9.0909100000000007E-2</v>
      </c>
      <c r="AR10">
        <v>323.14999999999998</v>
      </c>
      <c r="AS10">
        <v>0</v>
      </c>
      <c r="AT10">
        <v>-3.2953100000000002</v>
      </c>
      <c r="AU10">
        <v>22541.200000000001</v>
      </c>
      <c r="AV10">
        <v>21798.400000000001</v>
      </c>
      <c r="AW10">
        <v>0</v>
      </c>
    </row>
    <row r="11" spans="2:49" s="37" customFormat="1" x14ac:dyDescent="0.3">
      <c r="B11" s="32" t="s">
        <v>11</v>
      </c>
      <c r="C11" s="64">
        <v>0.28000000000000003</v>
      </c>
      <c r="D11" s="45">
        <v>2.4922222222222223</v>
      </c>
      <c r="E11" s="46">
        <v>0</v>
      </c>
      <c r="F11" s="45">
        <v>0.28003565062388591</v>
      </c>
      <c r="G11" s="46">
        <v>-4869.8</v>
      </c>
      <c r="H11" s="65">
        <v>20.408999999999999</v>
      </c>
      <c r="I11" s="70">
        <v>0.1</v>
      </c>
      <c r="J11" s="70">
        <v>0.89899799599198404</v>
      </c>
      <c r="K11" s="69">
        <f t="shared" si="0"/>
        <v>1</v>
      </c>
      <c r="L11" s="194">
        <f t="shared" si="1"/>
        <v>208.34975145326996</v>
      </c>
      <c r="M11" s="47"/>
      <c r="N11" s="38">
        <f t="shared" si="7"/>
        <v>9.1735368263269071E-2</v>
      </c>
      <c r="O11" s="38">
        <f t="shared" si="8"/>
        <v>0.81651758339092262</v>
      </c>
      <c r="P11" s="30">
        <f t="shared" si="10"/>
        <v>0</v>
      </c>
      <c r="Q11" s="30">
        <f t="shared" si="11"/>
        <v>9.174704834580831E-2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f t="shared" si="4"/>
        <v>323.14999999999998</v>
      </c>
      <c r="X11" s="39">
        <v>0</v>
      </c>
      <c r="Y11" s="39">
        <f t="shared" si="5"/>
        <v>20834.975145326996</v>
      </c>
      <c r="AA11" s="3">
        <v>21245.8</v>
      </c>
      <c r="AB11" s="15">
        <f t="shared" si="6"/>
        <v>-1.9718039105275597E-2</v>
      </c>
      <c r="AD11" s="79"/>
      <c r="AE11" s="79">
        <v>8.5672499999999999E-2</v>
      </c>
      <c r="AF11" s="79">
        <v>0.76255300000000004</v>
      </c>
      <c r="AG11" s="79">
        <v>0</v>
      </c>
      <c r="AH11" s="79">
        <v>1.9592399999999999E-2</v>
      </c>
      <c r="AI11" s="79">
        <v>0</v>
      </c>
      <c r="AJ11" s="81">
        <v>2.3050800000000001E-17</v>
      </c>
      <c r="AK11" s="79">
        <v>6.6090999999999997E-2</v>
      </c>
      <c r="AL11" s="79">
        <v>6.6090999999999997E-2</v>
      </c>
      <c r="AM11" s="79">
        <v>0</v>
      </c>
      <c r="AN11" s="37">
        <v>0</v>
      </c>
      <c r="AO11" s="76">
        <f t="shared" si="9"/>
        <v>0.13218200000000002</v>
      </c>
      <c r="AP11" s="37" t="s">
        <v>30</v>
      </c>
      <c r="AQ11" s="37">
        <v>9.1735399999999995E-2</v>
      </c>
      <c r="AR11" s="37">
        <v>323.14999999999998</v>
      </c>
      <c r="AS11" s="37">
        <v>0</v>
      </c>
      <c r="AT11" s="37">
        <v>5.0301799999999997</v>
      </c>
      <c r="AU11" s="37">
        <v>20835</v>
      </c>
      <c r="AV11" s="37">
        <v>21883</v>
      </c>
      <c r="AW11" s="37">
        <v>0</v>
      </c>
    </row>
    <row r="12" spans="2:49" s="37" customFormat="1" x14ac:dyDescent="0.3">
      <c r="B12" s="47">
        <v>4</v>
      </c>
      <c r="C12" s="73">
        <v>0.28000000000000003</v>
      </c>
      <c r="D12" s="46">
        <v>2.48</v>
      </c>
      <c r="E12" s="46">
        <v>0</v>
      </c>
      <c r="F12" s="46">
        <v>0.28000000000000003</v>
      </c>
      <c r="G12" s="46">
        <v>-4752.8999999999996</v>
      </c>
      <c r="H12" s="65">
        <v>20.146000000000001</v>
      </c>
      <c r="I12" s="70">
        <v>0.1</v>
      </c>
      <c r="J12" s="70">
        <v>0.89855072463768126</v>
      </c>
      <c r="K12" s="69">
        <f t="shared" si="0"/>
        <v>1</v>
      </c>
      <c r="L12" s="194">
        <f t="shared" si="1"/>
        <v>229.97478524093771</v>
      </c>
      <c r="M12" s="48"/>
      <c r="N12" s="49">
        <f t="shared" si="7"/>
        <v>9.2105263157894746E-2</v>
      </c>
      <c r="O12" s="49">
        <f t="shared" si="8"/>
        <v>0.81578947368421051</v>
      </c>
      <c r="P12" s="30">
        <f t="shared" si="10"/>
        <v>0</v>
      </c>
      <c r="Q12" s="30">
        <f t="shared" si="11"/>
        <v>9.2105263157894746E-2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f t="shared" si="4"/>
        <v>323.14999999999998</v>
      </c>
      <c r="X12" s="39">
        <v>0</v>
      </c>
      <c r="Y12" s="39">
        <f t="shared" si="5"/>
        <v>22997.478524093771</v>
      </c>
      <c r="AA12" s="3">
        <v>21300.9</v>
      </c>
      <c r="AB12" s="15">
        <f t="shared" si="6"/>
        <v>7.3772371276108153E-2</v>
      </c>
      <c r="AD12" s="79"/>
      <c r="AE12" s="79">
        <v>8.5999400000000004E-2</v>
      </c>
      <c r="AF12" s="79">
        <v>0.76170899999999997</v>
      </c>
      <c r="AG12" s="79">
        <v>0</v>
      </c>
      <c r="AH12" s="79">
        <v>1.9706999999999999E-2</v>
      </c>
      <c r="AI12" s="79">
        <v>0</v>
      </c>
      <c r="AJ12" s="81">
        <v>2.2440299999999999E-17</v>
      </c>
      <c r="AK12" s="79">
        <v>6.6292400000000001E-2</v>
      </c>
      <c r="AL12" s="79">
        <v>6.6292400000000001E-2</v>
      </c>
      <c r="AM12" s="79">
        <v>0</v>
      </c>
      <c r="AN12" s="37">
        <v>0</v>
      </c>
      <c r="AO12" s="76">
        <f t="shared" si="9"/>
        <v>0.13258480000000003</v>
      </c>
      <c r="AP12" s="37" t="s">
        <v>30</v>
      </c>
      <c r="AQ12" s="37">
        <v>9.2105300000000001E-2</v>
      </c>
      <c r="AR12" s="37">
        <v>323.14999999999998</v>
      </c>
      <c r="AS12" s="37">
        <v>0</v>
      </c>
      <c r="AT12" s="37">
        <v>-4.5872799999999998</v>
      </c>
      <c r="AU12" s="37">
        <v>22997.5</v>
      </c>
      <c r="AV12" s="37">
        <v>21942.5</v>
      </c>
      <c r="AW12" s="37">
        <v>0</v>
      </c>
    </row>
    <row r="13" spans="2:49" s="37" customFormat="1" ht="15" thickBot="1" x14ac:dyDescent="0.35">
      <c r="B13" s="1" t="s">
        <v>12</v>
      </c>
      <c r="C13" s="23">
        <v>0.28187499999999999</v>
      </c>
      <c r="D13" s="25">
        <v>2.4816666666666669</v>
      </c>
      <c r="E13" s="8">
        <v>0</v>
      </c>
      <c r="F13" s="25">
        <v>0.13992869875222816</v>
      </c>
      <c r="G13" s="8">
        <v>-4864.3</v>
      </c>
      <c r="H13" s="9">
        <v>20.417000000000002</v>
      </c>
      <c r="I13" s="70">
        <v>0.1</v>
      </c>
      <c r="J13" s="70">
        <v>0.89800226159065211</v>
      </c>
      <c r="K13" s="69">
        <f t="shared" si="0"/>
        <v>1</v>
      </c>
      <c r="L13" s="194">
        <f t="shared" si="1"/>
        <v>213.6284144542235</v>
      </c>
      <c r="M13"/>
      <c r="N13" s="30">
        <f t="shared" si="7"/>
        <v>9.7082099875103342E-2</v>
      </c>
      <c r="O13" s="30">
        <f t="shared" si="8"/>
        <v>0.85472429690482721</v>
      </c>
      <c r="P13" s="30">
        <f t="shared" si="10"/>
        <v>0</v>
      </c>
      <c r="Q13" s="30">
        <f t="shared" si="11"/>
        <v>4.8193603220069409E-2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f t="shared" si="4"/>
        <v>323.14999999999998</v>
      </c>
      <c r="X13" s="31">
        <v>0</v>
      </c>
      <c r="Y13" s="31">
        <f t="shared" si="5"/>
        <v>21362.841445422349</v>
      </c>
      <c r="Z13"/>
      <c r="AA13" s="3">
        <v>20143.5</v>
      </c>
      <c r="AB13" s="15">
        <f t="shared" si="6"/>
        <v>5.7077680819637926E-2</v>
      </c>
      <c r="AC13"/>
      <c r="AD13" s="79"/>
      <c r="AE13" s="79">
        <v>9.3846399999999996E-2</v>
      </c>
      <c r="AF13" s="79">
        <v>0.826237</v>
      </c>
      <c r="AG13" s="79">
        <v>0</v>
      </c>
      <c r="AH13" s="79">
        <v>1.3258000000000001E-2</v>
      </c>
      <c r="AI13" s="79">
        <v>0</v>
      </c>
      <c r="AJ13" s="81">
        <v>1.35E-16</v>
      </c>
      <c r="AK13" s="79">
        <v>3.3329400000000002E-2</v>
      </c>
      <c r="AL13" s="79">
        <v>3.3329400000000002E-2</v>
      </c>
      <c r="AM13" s="79">
        <v>0</v>
      </c>
      <c r="AN13">
        <v>0</v>
      </c>
      <c r="AO13" s="76">
        <f t="shared" si="9"/>
        <v>6.6658800000000143E-2</v>
      </c>
      <c r="AP13" t="s">
        <v>30</v>
      </c>
      <c r="AQ13">
        <v>9.7082100000000005E-2</v>
      </c>
      <c r="AR13">
        <v>323.14999999999998</v>
      </c>
      <c r="AS13">
        <v>0</v>
      </c>
      <c r="AT13">
        <v>-3.2989000000000002</v>
      </c>
      <c r="AU13">
        <v>21362.799999999999</v>
      </c>
      <c r="AV13">
        <v>20658.099999999999</v>
      </c>
      <c r="AW13">
        <v>0</v>
      </c>
    </row>
    <row r="14" spans="2:49" s="37" customFormat="1" ht="15" thickBot="1" x14ac:dyDescent="0.35">
      <c r="B14" s="2" t="s">
        <v>19</v>
      </c>
      <c r="C14" s="43">
        <v>0.29762499999999997</v>
      </c>
      <c r="D14" s="43">
        <v>2.7061111111111114</v>
      </c>
      <c r="E14" s="43">
        <v>0</v>
      </c>
      <c r="F14" s="43">
        <v>0.29750445632798578</v>
      </c>
      <c r="G14" s="44">
        <v>-4919.8999999999996</v>
      </c>
      <c r="H14" s="44">
        <v>20.536999999999999</v>
      </c>
      <c r="I14" s="70">
        <v>0.1</v>
      </c>
      <c r="J14" s="70">
        <v>0.90091506410997413</v>
      </c>
      <c r="K14" s="69">
        <f t="shared" si="0"/>
        <v>1</v>
      </c>
      <c r="L14" s="194">
        <f t="shared" si="1"/>
        <v>202.79219892050307</v>
      </c>
      <c r="N14" s="38">
        <f t="shared" si="7"/>
        <v>9.0155501824236775E-2</v>
      </c>
      <c r="O14" s="38">
        <f t="shared" si="8"/>
        <v>0.81972551101004698</v>
      </c>
      <c r="P14" s="30">
        <f t="shared" ref="P14:P35" si="12">E14/SUM($C14:$F14)</f>
        <v>0</v>
      </c>
      <c r="Q14" s="30">
        <f t="shared" ref="Q14:Q35" si="13">F14/SUM($C14:$F14)</f>
        <v>9.0118987165716244E-2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f t="shared" si="4"/>
        <v>323.14999999999998</v>
      </c>
      <c r="X14" s="39">
        <v>0</v>
      </c>
      <c r="Y14" s="39">
        <f t="shared" si="5"/>
        <v>20279.219892050307</v>
      </c>
      <c r="AA14" s="3">
        <v>21007.8</v>
      </c>
      <c r="AB14" s="15">
        <f t="shared" si="6"/>
        <v>-3.5927422841117489E-2</v>
      </c>
      <c r="AD14" s="79"/>
      <c r="AE14" s="79">
        <v>8.4281499999999995E-2</v>
      </c>
      <c r="AF14" s="79">
        <v>0.76631700000000003</v>
      </c>
      <c r="AG14" s="79">
        <v>0</v>
      </c>
      <c r="AH14" s="79">
        <v>1.9092700000000001E-2</v>
      </c>
      <c r="AI14" s="79">
        <v>0</v>
      </c>
      <c r="AJ14" s="81">
        <v>2.5951999999999999E-17</v>
      </c>
      <c r="AK14" s="79">
        <v>6.5154599999999993E-2</v>
      </c>
      <c r="AL14" s="79">
        <v>6.5154599999999993E-2</v>
      </c>
      <c r="AM14" s="79">
        <v>0</v>
      </c>
      <c r="AN14" s="37">
        <v>0</v>
      </c>
      <c r="AO14" s="76">
        <f t="shared" si="9"/>
        <v>0.13030920000000001</v>
      </c>
      <c r="AP14" s="37" t="s">
        <v>30</v>
      </c>
      <c r="AQ14" s="37">
        <v>9.01555E-2</v>
      </c>
      <c r="AR14" s="37">
        <v>323.14999999999998</v>
      </c>
      <c r="AS14" s="37">
        <v>0</v>
      </c>
      <c r="AT14" s="37">
        <v>6.64147</v>
      </c>
      <c r="AU14" s="37">
        <v>20279.2</v>
      </c>
      <c r="AV14" s="37">
        <v>21626.1</v>
      </c>
      <c r="AW14" s="37">
        <v>0</v>
      </c>
    </row>
    <row r="15" spans="2:49" s="37" customFormat="1" x14ac:dyDescent="0.3">
      <c r="B15" s="32" t="s">
        <v>13</v>
      </c>
      <c r="C15" s="33">
        <v>0.38593749999999999</v>
      </c>
      <c r="D15" s="34">
        <v>3.4944444444444445</v>
      </c>
      <c r="E15" s="35">
        <v>0</v>
      </c>
      <c r="F15" s="34">
        <v>0.38181818181818183</v>
      </c>
      <c r="G15" s="35">
        <v>-4873.3</v>
      </c>
      <c r="H15" s="36">
        <v>20.413</v>
      </c>
      <c r="I15" s="70">
        <v>0.1</v>
      </c>
      <c r="J15" s="70">
        <v>0.90054136280255925</v>
      </c>
      <c r="K15" s="69">
        <f t="shared" si="0"/>
        <v>1</v>
      </c>
      <c r="L15" s="194">
        <f t="shared" si="1"/>
        <v>206.93138842725688</v>
      </c>
      <c r="N15" s="38">
        <f t="shared" si="7"/>
        <v>9.0548892254483385E-2</v>
      </c>
      <c r="O15" s="38">
        <f t="shared" si="8"/>
        <v>0.81986869244185401</v>
      </c>
      <c r="P15" s="30">
        <f t="shared" si="12"/>
        <v>0</v>
      </c>
      <c r="Q15" s="30">
        <f t="shared" si="13"/>
        <v>8.9582415303662621E-2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f t="shared" si="4"/>
        <v>323.14999999999998</v>
      </c>
      <c r="X15" s="39">
        <v>0</v>
      </c>
      <c r="Y15" s="39">
        <f t="shared" si="5"/>
        <v>20693.138842725686</v>
      </c>
      <c r="AA15" s="3">
        <v>21014.1</v>
      </c>
      <c r="AB15" s="15">
        <f t="shared" si="6"/>
        <v>-1.551051098210462E-2</v>
      </c>
      <c r="AD15" s="79"/>
      <c r="AE15" s="79">
        <v>8.4690799999999997E-2</v>
      </c>
      <c r="AF15" s="79">
        <v>0.76682700000000004</v>
      </c>
      <c r="AG15" s="79">
        <v>0</v>
      </c>
      <c r="AH15" s="79">
        <v>1.9091E-2</v>
      </c>
      <c r="AI15" s="79">
        <v>0</v>
      </c>
      <c r="AJ15" s="81">
        <v>2.6309199999999999E-17</v>
      </c>
      <c r="AK15" s="79">
        <v>6.4695799999999998E-2</v>
      </c>
      <c r="AL15" s="79">
        <v>6.4695799999999998E-2</v>
      </c>
      <c r="AM15" s="79">
        <v>0</v>
      </c>
      <c r="AN15" s="37">
        <v>0</v>
      </c>
      <c r="AO15" s="76">
        <f t="shared" si="9"/>
        <v>0.12939160000000002</v>
      </c>
      <c r="AP15" s="37" t="s">
        <v>30</v>
      </c>
      <c r="AQ15" s="37">
        <v>9.0548900000000002E-2</v>
      </c>
      <c r="AR15" s="37">
        <v>323.14999999999998</v>
      </c>
      <c r="AS15" s="37">
        <v>0</v>
      </c>
      <c r="AT15" s="37">
        <v>4.5383699999999996</v>
      </c>
      <c r="AU15" s="37">
        <v>20693.099999999999</v>
      </c>
      <c r="AV15" s="37">
        <v>21632.3</v>
      </c>
      <c r="AW15" s="37">
        <v>0</v>
      </c>
    </row>
    <row r="16" spans="2:49" s="51" customFormat="1" x14ac:dyDescent="0.3">
      <c r="B16" s="14" t="s">
        <v>7</v>
      </c>
      <c r="C16" s="24">
        <v>0.28031250000000002</v>
      </c>
      <c r="D16" s="20">
        <v>2.4794444444444448</v>
      </c>
      <c r="E16" s="20">
        <v>0</v>
      </c>
      <c r="F16" s="20">
        <v>0</v>
      </c>
      <c r="G16" s="22">
        <v>-4956.3999999999996</v>
      </c>
      <c r="H16" s="26">
        <v>20.722000000000001</v>
      </c>
      <c r="I16" s="70">
        <v>0.1</v>
      </c>
      <c r="J16" s="70">
        <v>0.89842855525219867</v>
      </c>
      <c r="K16" s="69"/>
      <c r="L16" s="194">
        <f t="shared" si="1"/>
        <v>217.94247721826423</v>
      </c>
      <c r="M16" s="3"/>
      <c r="N16" s="30">
        <f t="shared" si="7"/>
        <v>0.10157144474780136</v>
      </c>
      <c r="O16" s="30">
        <f t="shared" si="8"/>
        <v>0.89842855525219867</v>
      </c>
      <c r="P16" s="30">
        <f t="shared" si="12"/>
        <v>0</v>
      </c>
      <c r="Q16" s="30">
        <f t="shared" si="13"/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1">
        <f t="shared" si="4"/>
        <v>323.14999999999998</v>
      </c>
      <c r="X16" s="31">
        <v>0</v>
      </c>
      <c r="Y16" s="39">
        <f t="shared" si="5"/>
        <v>21794.247721826425</v>
      </c>
      <c r="Z16"/>
      <c r="AA16" s="3">
        <v>20225.099999999999</v>
      </c>
      <c r="AB16" s="15">
        <f t="shared" si="6"/>
        <v>7.1998251183268039E-2</v>
      </c>
      <c r="AC16"/>
      <c r="AD16" s="79"/>
      <c r="AE16" s="79">
        <v>0.10157099999999999</v>
      </c>
      <c r="AF16" s="79">
        <v>0.89842900000000003</v>
      </c>
      <c r="AG16" s="79">
        <v>0</v>
      </c>
      <c r="AH16" s="79">
        <v>0</v>
      </c>
      <c r="AI16" s="79">
        <v>0</v>
      </c>
      <c r="AJ16" s="81">
        <v>1.46471E-9</v>
      </c>
      <c r="AK16" s="79">
        <v>0</v>
      </c>
      <c r="AL16" s="81">
        <v>1.46471E-9</v>
      </c>
      <c r="AM16" s="79">
        <v>0</v>
      </c>
      <c r="AN16"/>
      <c r="AO16" s="76">
        <f t="shared" si="9"/>
        <v>2.92942E-9</v>
      </c>
      <c r="AP16" t="s">
        <v>30</v>
      </c>
      <c r="AQ16">
        <v>0.10157099999999999</v>
      </c>
      <c r="AR16">
        <v>323.14999999999998</v>
      </c>
      <c r="AS16">
        <v>0</v>
      </c>
      <c r="AT16">
        <v>-4.9814800000000004</v>
      </c>
      <c r="AU16">
        <v>21794.2</v>
      </c>
      <c r="AV16">
        <v>20708.599999999999</v>
      </c>
      <c r="AW16">
        <v>0</v>
      </c>
    </row>
    <row r="17" spans="2:49" s="51" customFormat="1" x14ac:dyDescent="0.3">
      <c r="B17" s="1" t="s">
        <v>8</v>
      </c>
      <c r="C17" s="16">
        <v>0.3803125</v>
      </c>
      <c r="D17" s="21">
        <v>3.4827777777777778</v>
      </c>
      <c r="E17" s="19">
        <v>0</v>
      </c>
      <c r="F17" s="19">
        <v>0</v>
      </c>
      <c r="G17" s="19">
        <v>-4860.3</v>
      </c>
      <c r="H17" s="5">
        <v>20.407</v>
      </c>
      <c r="I17" s="70">
        <v>0.1</v>
      </c>
      <c r="J17" s="70">
        <v>0.90155226188015136</v>
      </c>
      <c r="K17" s="69"/>
      <c r="L17" s="194">
        <f t="shared" si="1"/>
        <v>214.13705999372331</v>
      </c>
      <c r="M17"/>
      <c r="N17" s="30">
        <f t="shared" si="7"/>
        <v>9.8447738119848638E-2</v>
      </c>
      <c r="O17" s="30">
        <f t="shared" si="8"/>
        <v>0.90155226188015136</v>
      </c>
      <c r="P17" s="30">
        <f t="shared" si="12"/>
        <v>0</v>
      </c>
      <c r="Q17" s="30">
        <f t="shared" si="13"/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1">
        <f t="shared" si="4"/>
        <v>323.14999999999998</v>
      </c>
      <c r="X17" s="31">
        <v>0</v>
      </c>
      <c r="Y17" s="39">
        <f t="shared" si="5"/>
        <v>21413.705999372331</v>
      </c>
      <c r="Z17"/>
      <c r="AA17" s="3">
        <v>20019.7</v>
      </c>
      <c r="AB17" s="15">
        <f t="shared" si="6"/>
        <v>6.5098773627189535E-2</v>
      </c>
      <c r="AC17"/>
      <c r="AD17" s="79"/>
      <c r="AE17" s="79">
        <v>9.8447699999999999E-2</v>
      </c>
      <c r="AF17" s="79">
        <v>0.90155200000000002</v>
      </c>
      <c r="AG17" s="79">
        <v>0</v>
      </c>
      <c r="AH17" s="79">
        <v>0</v>
      </c>
      <c r="AI17" s="79">
        <v>0</v>
      </c>
      <c r="AJ17" s="81">
        <v>1.51037E-9</v>
      </c>
      <c r="AK17" s="79">
        <v>0</v>
      </c>
      <c r="AL17" s="81">
        <v>1.51037E-9</v>
      </c>
      <c r="AM17" s="79">
        <v>0</v>
      </c>
      <c r="AN17"/>
      <c r="AO17" s="76">
        <f t="shared" si="9"/>
        <v>3.0207400000000001E-9</v>
      </c>
      <c r="AP17" t="s">
        <v>30</v>
      </c>
      <c r="AQ17">
        <v>9.8447699999999999E-2</v>
      </c>
      <c r="AR17">
        <v>323.14999999999998</v>
      </c>
      <c r="AS17">
        <v>0</v>
      </c>
      <c r="AT17">
        <v>-4.3114600000000003</v>
      </c>
      <c r="AU17">
        <v>21413.7</v>
      </c>
      <c r="AV17">
        <v>20490.5</v>
      </c>
      <c r="AW17">
        <v>0</v>
      </c>
    </row>
    <row r="18" spans="2:49" s="37" customFormat="1" x14ac:dyDescent="0.3">
      <c r="B18">
        <v>5</v>
      </c>
      <c r="C18" s="4">
        <v>0.95</v>
      </c>
      <c r="D18" s="19">
        <v>1.42</v>
      </c>
      <c r="E18" s="19">
        <v>0.24</v>
      </c>
      <c r="F18" s="19">
        <v>0</v>
      </c>
      <c r="G18" s="19">
        <v>-4755</v>
      </c>
      <c r="H18" s="5">
        <v>20.463999999999999</v>
      </c>
      <c r="I18" s="72">
        <v>0.4</v>
      </c>
      <c r="J18" s="71">
        <v>0.59915611814345981</v>
      </c>
      <c r="K18" s="68">
        <f t="shared" ref="K18:K23" si="14">F18/(F18+E18)</f>
        <v>0</v>
      </c>
      <c r="L18" s="194">
        <f t="shared" si="1"/>
        <v>314.02454242148127</v>
      </c>
      <c r="M18"/>
      <c r="N18" s="30">
        <f t="shared" si="7"/>
        <v>0.36398467432950188</v>
      </c>
      <c r="O18" s="30">
        <f t="shared" si="8"/>
        <v>0.54406130268199226</v>
      </c>
      <c r="P18" s="30">
        <f t="shared" si="12"/>
        <v>9.1954022988505732E-2</v>
      </c>
      <c r="Q18" s="30">
        <f t="shared" si="13"/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1">
        <f t="shared" si="4"/>
        <v>323.14999999999998</v>
      </c>
      <c r="X18" s="31">
        <v>0</v>
      </c>
      <c r="Y18" s="31">
        <f t="shared" ref="Y18:Y35" si="15">L18*100</f>
        <v>31402.454242148127</v>
      </c>
      <c r="Z18"/>
      <c r="AA18" s="3">
        <v>30171.1</v>
      </c>
      <c r="AB18" s="15">
        <f t="shared" si="6"/>
        <v>3.9212038417539188E-2</v>
      </c>
      <c r="AC18"/>
      <c r="AD18" s="79"/>
      <c r="AE18" s="79">
        <v>0.363985</v>
      </c>
      <c r="AF18" s="79">
        <v>0.54406100000000002</v>
      </c>
      <c r="AG18" s="79">
        <v>9.1953800000000002E-2</v>
      </c>
      <c r="AH18" s="79">
        <v>0</v>
      </c>
      <c r="AI18" s="79">
        <v>0</v>
      </c>
      <c r="AJ18" s="81">
        <v>2.31145E-7</v>
      </c>
      <c r="AK18" s="79">
        <v>0</v>
      </c>
      <c r="AL18" s="81">
        <v>3.27968E-11</v>
      </c>
      <c r="AM18" s="81">
        <v>2.3111200000000001E-7</v>
      </c>
      <c r="AN18"/>
      <c r="AO18" s="76">
        <f t="shared" si="9"/>
        <v>4.6228979680000001E-7</v>
      </c>
      <c r="AP18" t="s">
        <v>30</v>
      </c>
      <c r="AQ18">
        <v>0.363985</v>
      </c>
      <c r="AR18">
        <v>323.14999999999998</v>
      </c>
      <c r="AS18">
        <v>0</v>
      </c>
      <c r="AT18">
        <v>0.61042200000000002</v>
      </c>
      <c r="AU18">
        <v>31402.5</v>
      </c>
      <c r="AV18">
        <v>31594.1</v>
      </c>
      <c r="AW18">
        <v>0</v>
      </c>
    </row>
    <row r="19" spans="2:49" s="37" customFormat="1" ht="15" thickBot="1" x14ac:dyDescent="0.35">
      <c r="B19">
        <v>8</v>
      </c>
      <c r="C19" s="7">
        <v>0.95</v>
      </c>
      <c r="D19" s="8">
        <v>1.43</v>
      </c>
      <c r="E19" s="8">
        <v>0.18</v>
      </c>
      <c r="F19" s="8">
        <v>0.06</v>
      </c>
      <c r="G19" s="8">
        <v>-4670.2</v>
      </c>
      <c r="H19" s="9">
        <v>20.260999999999999</v>
      </c>
      <c r="I19" s="72">
        <v>0.4</v>
      </c>
      <c r="J19" s="71">
        <v>0.60084033613445376</v>
      </c>
      <c r="K19" s="68">
        <f t="shared" si="14"/>
        <v>0.25</v>
      </c>
      <c r="L19" s="194">
        <f t="shared" si="1"/>
        <v>333.24833997274834</v>
      </c>
      <c r="M19"/>
      <c r="N19" s="30">
        <f t="shared" si="7"/>
        <v>0.36259541984732824</v>
      </c>
      <c r="O19" s="30">
        <f t="shared" si="8"/>
        <v>0.54580152671755722</v>
      </c>
      <c r="P19" s="30">
        <f t="shared" si="12"/>
        <v>6.8702290076335867E-2</v>
      </c>
      <c r="Q19" s="30">
        <f t="shared" si="13"/>
        <v>2.2900763358778622E-2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1">
        <f t="shared" si="4"/>
        <v>323.14999999999998</v>
      </c>
      <c r="X19" s="31">
        <v>0</v>
      </c>
      <c r="Y19" s="31">
        <f t="shared" si="15"/>
        <v>33324.833997274836</v>
      </c>
      <c r="Z19"/>
      <c r="AA19" s="3">
        <v>31616.5</v>
      </c>
      <c r="AB19" s="15">
        <f t="shared" si="6"/>
        <v>5.1263090985375549E-2</v>
      </c>
      <c r="AC19"/>
      <c r="AD19" s="79"/>
      <c r="AE19" s="79">
        <v>0.36110799999999998</v>
      </c>
      <c r="AF19" s="79">
        <v>0.56634700000000004</v>
      </c>
      <c r="AG19" s="79">
        <v>4.56359E-2</v>
      </c>
      <c r="AH19" s="81">
        <v>1.6650000000000002E-5</v>
      </c>
      <c r="AI19" s="79">
        <v>1.8687800000000001E-2</v>
      </c>
      <c r="AJ19" s="81">
        <v>9.5356800000000005E-14</v>
      </c>
      <c r="AK19" s="79">
        <v>4.1023199999999996E-3</v>
      </c>
      <c r="AL19" s="81">
        <v>5.6063300000000004E-6</v>
      </c>
      <c r="AM19" s="79">
        <v>4.0967199999999999E-3</v>
      </c>
      <c r="AN19">
        <v>0</v>
      </c>
      <c r="AO19" s="76">
        <f t="shared" si="9"/>
        <v>8.204646330095355E-3</v>
      </c>
      <c r="AP19" t="s">
        <v>30</v>
      </c>
      <c r="AQ19">
        <v>0.362595</v>
      </c>
      <c r="AR19">
        <v>323.14999999999998</v>
      </c>
      <c r="AS19">
        <v>0</v>
      </c>
      <c r="AT19">
        <v>-0.746332</v>
      </c>
      <c r="AU19">
        <v>33324.800000000003</v>
      </c>
      <c r="AV19">
        <v>33076.1</v>
      </c>
      <c r="AW19">
        <v>0</v>
      </c>
    </row>
    <row r="20" spans="2:49" ht="15" thickBot="1" x14ac:dyDescent="0.35">
      <c r="B20">
        <v>7</v>
      </c>
      <c r="C20" s="19">
        <v>0.95</v>
      </c>
      <c r="D20" s="19">
        <v>1.44</v>
      </c>
      <c r="E20" s="19">
        <v>0.12</v>
      </c>
      <c r="F20" s="19">
        <v>0.12</v>
      </c>
      <c r="G20" s="19">
        <v>-4641.3999999999996</v>
      </c>
      <c r="H20" s="19">
        <v>20.233000000000001</v>
      </c>
      <c r="I20" s="72">
        <v>0.4</v>
      </c>
      <c r="J20" s="71">
        <v>0.60251046025104604</v>
      </c>
      <c r="K20" s="68">
        <f t="shared" si="14"/>
        <v>0.5</v>
      </c>
      <c r="L20" s="194">
        <f t="shared" si="1"/>
        <v>354.25276230553715</v>
      </c>
      <c r="N20" s="30">
        <f t="shared" si="7"/>
        <v>0.36121673003802279</v>
      </c>
      <c r="O20" s="30">
        <f t="shared" si="8"/>
        <v>0.54752851711026618</v>
      </c>
      <c r="P20" s="30">
        <f t="shared" si="12"/>
        <v>4.5627376425855515E-2</v>
      </c>
      <c r="Q20" s="30">
        <f t="shared" si="13"/>
        <v>4.5627376425855515E-2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1">
        <f t="shared" si="4"/>
        <v>323.14999999999998</v>
      </c>
      <c r="X20" s="31">
        <v>0</v>
      </c>
      <c r="Y20" s="31">
        <f t="shared" si="15"/>
        <v>35425.276230553718</v>
      </c>
      <c r="AA20" s="3">
        <v>32328</v>
      </c>
      <c r="AB20" s="15">
        <f t="shared" si="6"/>
        <v>8.7431251358383713E-2</v>
      </c>
      <c r="AD20" s="79"/>
      <c r="AE20" s="79">
        <v>0.35762300000000002</v>
      </c>
      <c r="AF20" s="79">
        <v>0.58550599999999997</v>
      </c>
      <c r="AG20" s="79">
        <v>1.7489199999999999E-3</v>
      </c>
      <c r="AH20" s="79">
        <v>1.13098E-3</v>
      </c>
      <c r="AI20" s="82">
        <v>3.4094399999999997E-2</v>
      </c>
      <c r="AJ20" s="81">
        <v>5.2114399999999999E-16</v>
      </c>
      <c r="AK20" s="79">
        <v>9.9481399999999994E-3</v>
      </c>
      <c r="AL20" s="79">
        <v>6.1793600000000003E-4</v>
      </c>
      <c r="AM20" s="79">
        <v>9.3302000000000003E-3</v>
      </c>
      <c r="AN20">
        <v>0</v>
      </c>
      <c r="AO20" s="78">
        <f t="shared" si="9"/>
        <v>1.9896276000000518E-2</v>
      </c>
      <c r="AP20" t="s">
        <v>30</v>
      </c>
      <c r="AQ20">
        <v>0.36121700000000001</v>
      </c>
      <c r="AR20">
        <v>323.14999999999998</v>
      </c>
      <c r="AS20">
        <v>0</v>
      </c>
      <c r="AT20">
        <v>-4.7210200000000002</v>
      </c>
      <c r="AU20">
        <v>35425.300000000003</v>
      </c>
      <c r="AV20">
        <v>33752.800000000003</v>
      </c>
      <c r="AW20">
        <v>0</v>
      </c>
    </row>
    <row r="21" spans="2:49" x14ac:dyDescent="0.3">
      <c r="B21">
        <v>6</v>
      </c>
      <c r="C21" s="10">
        <v>0.96</v>
      </c>
      <c r="D21" s="11">
        <v>1.43</v>
      </c>
      <c r="E21" s="11">
        <v>0.06</v>
      </c>
      <c r="F21" s="11">
        <v>0.18</v>
      </c>
      <c r="G21" s="11">
        <v>-4686.8</v>
      </c>
      <c r="H21" s="12">
        <v>20.233000000000001</v>
      </c>
      <c r="I21" s="72">
        <v>0.4</v>
      </c>
      <c r="J21" s="71">
        <v>0.59832635983263605</v>
      </c>
      <c r="K21" s="68">
        <f t="shared" si="14"/>
        <v>0.75</v>
      </c>
      <c r="L21" s="194">
        <f t="shared" si="1"/>
        <v>307.82106137765192</v>
      </c>
      <c r="N21" s="30">
        <f t="shared" si="7"/>
        <v>0.36501901140684412</v>
      </c>
      <c r="O21" s="30">
        <f t="shared" si="8"/>
        <v>0.54372623574144485</v>
      </c>
      <c r="P21" s="30">
        <f t="shared" si="12"/>
        <v>2.2813688212927757E-2</v>
      </c>
      <c r="Q21" s="30">
        <f t="shared" si="13"/>
        <v>6.8441064638783272E-2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1">
        <f t="shared" si="4"/>
        <v>323.14999999999998</v>
      </c>
      <c r="X21" s="31">
        <v>0</v>
      </c>
      <c r="Y21" s="31">
        <f t="shared" si="15"/>
        <v>30782.106137765193</v>
      </c>
      <c r="AA21" s="3">
        <v>31658.9</v>
      </c>
      <c r="AB21" s="15">
        <f t="shared" si="6"/>
        <v>-2.848388145732202E-2</v>
      </c>
      <c r="AD21" s="79"/>
      <c r="AE21" s="79">
        <v>0.36120000000000002</v>
      </c>
      <c r="AF21" s="79">
        <v>0.56059800000000004</v>
      </c>
      <c r="AG21" s="81">
        <v>1.4388399999999999E-5</v>
      </c>
      <c r="AH21" s="79">
        <v>3.8027100000000001E-2</v>
      </c>
      <c r="AI21" s="79">
        <v>1.9235200000000001E-2</v>
      </c>
      <c r="AJ21" s="81">
        <v>8.7117900000000008E-19</v>
      </c>
      <c r="AK21" s="79">
        <v>1.0462600000000001E-2</v>
      </c>
      <c r="AL21" s="79">
        <v>7.1372600000000003E-3</v>
      </c>
      <c r="AM21" s="79">
        <v>3.3253800000000002E-3</v>
      </c>
      <c r="AN21">
        <v>0</v>
      </c>
      <c r="AO21" s="76">
        <f t="shared" si="9"/>
        <v>2.0925240000000001E-2</v>
      </c>
      <c r="AP21" t="s">
        <v>30</v>
      </c>
      <c r="AQ21">
        <v>0.36501899999999998</v>
      </c>
      <c r="AR21">
        <v>323.14999999999998</v>
      </c>
      <c r="AS21">
        <v>0</v>
      </c>
      <c r="AT21">
        <v>7.6477500000000003</v>
      </c>
      <c r="AU21">
        <v>30782.1</v>
      </c>
      <c r="AV21">
        <v>33136.199999999997</v>
      </c>
      <c r="AW21">
        <v>0</v>
      </c>
    </row>
    <row r="22" spans="2:49" x14ac:dyDescent="0.3">
      <c r="B22" s="51">
        <v>9</v>
      </c>
      <c r="C22" s="52">
        <v>0.96</v>
      </c>
      <c r="D22" s="53">
        <v>1.44</v>
      </c>
      <c r="E22" s="53">
        <v>0</v>
      </c>
      <c r="F22" s="53">
        <v>0.24</v>
      </c>
      <c r="G22" s="53">
        <v>-4753.2</v>
      </c>
      <c r="H22" s="54">
        <v>20.465</v>
      </c>
      <c r="I22" s="72">
        <v>0.4</v>
      </c>
      <c r="J22" s="72">
        <v>0.6</v>
      </c>
      <c r="K22" s="68">
        <f t="shared" si="14"/>
        <v>1</v>
      </c>
      <c r="L22" s="194">
        <f t="shared" si="1"/>
        <v>316.09452926120929</v>
      </c>
      <c r="M22" s="51"/>
      <c r="N22" s="55">
        <f t="shared" si="7"/>
        <v>0.36363636363636365</v>
      </c>
      <c r="O22" s="55">
        <f t="shared" si="8"/>
        <v>0.54545454545454553</v>
      </c>
      <c r="P22" s="30">
        <f t="shared" si="12"/>
        <v>0</v>
      </c>
      <c r="Q22" s="30">
        <f t="shared" si="13"/>
        <v>9.0909090909090912E-2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56">
        <f t="shared" si="4"/>
        <v>323.14999999999998</v>
      </c>
      <c r="X22" s="56">
        <v>0</v>
      </c>
      <c r="Y22" s="56">
        <f t="shared" si="15"/>
        <v>31609.452926120928</v>
      </c>
      <c r="Z22" s="51"/>
      <c r="AA22" s="3">
        <v>30760.799999999999</v>
      </c>
      <c r="AB22" s="57">
        <f t="shared" si="6"/>
        <v>2.6848073837419446E-2</v>
      </c>
      <c r="AC22" s="58"/>
      <c r="AD22" s="83"/>
      <c r="AE22" s="83">
        <v>0.35869099999999998</v>
      </c>
      <c r="AF22" s="83">
        <v>0.53803699999999999</v>
      </c>
      <c r="AG22" s="83">
        <v>0</v>
      </c>
      <c r="AH22" s="83">
        <v>7.6073600000000005E-2</v>
      </c>
      <c r="AI22" s="83">
        <v>0</v>
      </c>
      <c r="AJ22" s="84">
        <v>2.68714E-20</v>
      </c>
      <c r="AK22" s="83">
        <v>1.3599200000000001E-2</v>
      </c>
      <c r="AL22" s="83">
        <v>1.3599200000000001E-2</v>
      </c>
      <c r="AM22" s="83">
        <v>0</v>
      </c>
      <c r="AN22" s="51">
        <v>0</v>
      </c>
      <c r="AO22" s="76">
        <f t="shared" si="9"/>
        <v>2.7198400000000001E-2</v>
      </c>
      <c r="AP22" s="51" t="s">
        <v>30</v>
      </c>
      <c r="AQ22" s="51">
        <v>0.36363600000000001</v>
      </c>
      <c r="AR22" s="51">
        <v>323.14999999999998</v>
      </c>
      <c r="AS22" s="51">
        <v>0</v>
      </c>
      <c r="AT22" s="51">
        <v>2.2734299999999998</v>
      </c>
      <c r="AU22" s="51">
        <v>31609.5</v>
      </c>
      <c r="AV22" s="51">
        <v>32328.1</v>
      </c>
      <c r="AW22" s="51">
        <v>0</v>
      </c>
    </row>
    <row r="23" spans="2:49" x14ac:dyDescent="0.3">
      <c r="B23" s="59" t="s">
        <v>14</v>
      </c>
      <c r="C23" s="60">
        <v>1.3234375</v>
      </c>
      <c r="D23" s="61">
        <v>1.9688888888888887</v>
      </c>
      <c r="E23" s="61">
        <v>0</v>
      </c>
      <c r="F23" s="61">
        <v>0.24188948306595365</v>
      </c>
      <c r="G23" s="51">
        <v>-4778</v>
      </c>
      <c r="H23" s="54">
        <v>20.533000000000001</v>
      </c>
      <c r="I23" s="72">
        <v>0.4</v>
      </c>
      <c r="J23" s="72">
        <v>0.59802360286440481</v>
      </c>
      <c r="K23" s="68">
        <f t="shared" si="14"/>
        <v>1</v>
      </c>
      <c r="L23" s="194">
        <f t="shared" si="1"/>
        <v>313.34247641172891</v>
      </c>
      <c r="M23" s="51"/>
      <c r="N23" s="55">
        <f t="shared" si="7"/>
        <v>0.37446425117998849</v>
      </c>
      <c r="O23" s="55">
        <f t="shared" si="8"/>
        <v>0.55709355631405122</v>
      </c>
      <c r="P23" s="30">
        <f t="shared" si="12"/>
        <v>0</v>
      </c>
      <c r="Q23" s="30">
        <f t="shared" si="13"/>
        <v>6.84421925059603E-2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56">
        <f t="shared" si="4"/>
        <v>323.14999999999998</v>
      </c>
      <c r="X23" s="56">
        <v>0</v>
      </c>
      <c r="Y23" s="56">
        <f t="shared" si="15"/>
        <v>31334.247641172889</v>
      </c>
      <c r="Z23" s="51"/>
      <c r="AA23" s="3">
        <v>33011.800000000003</v>
      </c>
      <c r="AB23" s="57">
        <f t="shared" si="6"/>
        <v>-5.35373428472821E-2</v>
      </c>
      <c r="AC23" s="51"/>
      <c r="AD23" s="83"/>
      <c r="AE23" s="83">
        <v>0.37130200000000002</v>
      </c>
      <c r="AF23" s="83">
        <v>0.55238900000000002</v>
      </c>
      <c r="AG23" s="83">
        <v>0</v>
      </c>
      <c r="AH23" s="83">
        <v>5.9419600000000003E-2</v>
      </c>
      <c r="AI23" s="83">
        <v>0</v>
      </c>
      <c r="AJ23" s="84">
        <v>1.0719E-19</v>
      </c>
      <c r="AK23" s="83">
        <v>8.4446499999999997E-3</v>
      </c>
      <c r="AL23" s="83">
        <v>8.4446499999999997E-3</v>
      </c>
      <c r="AM23" s="83">
        <v>0</v>
      </c>
      <c r="AN23" s="51">
        <v>0</v>
      </c>
      <c r="AO23" s="76">
        <f t="shared" si="9"/>
        <v>1.6889299999999999E-2</v>
      </c>
      <c r="AP23" s="51" t="s">
        <v>30</v>
      </c>
      <c r="AQ23" s="51">
        <v>0.37446400000000002</v>
      </c>
      <c r="AR23" s="51">
        <v>323.14999999999998</v>
      </c>
      <c r="AS23" s="51">
        <v>0</v>
      </c>
      <c r="AT23" s="51">
        <v>11.018700000000001</v>
      </c>
      <c r="AU23" s="51">
        <v>31334.2</v>
      </c>
      <c r="AV23" s="51">
        <v>34786.9</v>
      </c>
      <c r="AW23" s="51">
        <v>0</v>
      </c>
    </row>
    <row r="24" spans="2:49" x14ac:dyDescent="0.3">
      <c r="B24" s="14" t="s">
        <v>9</v>
      </c>
      <c r="C24" s="16">
        <v>0.885625</v>
      </c>
      <c r="D24" s="21">
        <v>1.3144444444444445</v>
      </c>
      <c r="E24" s="19">
        <v>0</v>
      </c>
      <c r="F24" s="19">
        <v>0</v>
      </c>
      <c r="G24" s="19">
        <v>-4715.6000000000004</v>
      </c>
      <c r="H24" s="5">
        <v>20.457999999999998</v>
      </c>
      <c r="I24" s="72">
        <v>0.4</v>
      </c>
      <c r="J24" s="71">
        <v>0.59745588838736152</v>
      </c>
      <c r="K24" s="68"/>
      <c r="L24" s="194">
        <f t="shared" si="1"/>
        <v>352.62174769568998</v>
      </c>
      <c r="N24" s="30">
        <f t="shared" si="7"/>
        <v>0.40254411161263848</v>
      </c>
      <c r="O24" s="30">
        <f t="shared" si="8"/>
        <v>0.59745588838736152</v>
      </c>
      <c r="P24" s="30">
        <f t="shared" si="12"/>
        <v>0</v>
      </c>
      <c r="Q24" s="30">
        <f t="shared" si="13"/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1">
        <f t="shared" si="4"/>
        <v>323.14999999999998</v>
      </c>
      <c r="X24" s="31">
        <v>0</v>
      </c>
      <c r="Y24" s="31">
        <f t="shared" si="15"/>
        <v>35262.174769568999</v>
      </c>
      <c r="AA24" s="3">
        <v>34441.4</v>
      </c>
      <c r="AB24" s="15">
        <f t="shared" si="6"/>
        <v>2.3276351357583321E-2</v>
      </c>
      <c r="AD24" s="79"/>
      <c r="AE24" s="79">
        <v>0.40254400000000001</v>
      </c>
      <c r="AF24" s="79">
        <v>0.59745599999999999</v>
      </c>
      <c r="AG24" s="79">
        <v>0</v>
      </c>
      <c r="AH24" s="79">
        <v>0</v>
      </c>
      <c r="AI24" s="79">
        <v>0</v>
      </c>
      <c r="AJ24" s="81">
        <v>6.5057200000000005E-11</v>
      </c>
      <c r="AK24" s="79">
        <v>0</v>
      </c>
      <c r="AL24" s="81">
        <v>6.50569E-11</v>
      </c>
      <c r="AM24" s="79">
        <v>0</v>
      </c>
      <c r="AO24" s="76">
        <f t="shared" si="9"/>
        <v>1.3011409999999999E-10</v>
      </c>
      <c r="AP24" t="s">
        <v>30</v>
      </c>
      <c r="AQ24">
        <v>0.40254400000000001</v>
      </c>
      <c r="AR24">
        <v>323.14999999999998</v>
      </c>
      <c r="AS24">
        <v>0</v>
      </c>
      <c r="AT24">
        <v>2.7979099999999999</v>
      </c>
      <c r="AU24">
        <v>35262.199999999997</v>
      </c>
      <c r="AV24">
        <v>36248.800000000003</v>
      </c>
      <c r="AW24">
        <v>0</v>
      </c>
    </row>
    <row r="25" spans="2:49" ht="15" thickBot="1" x14ac:dyDescent="0.35">
      <c r="B25">
        <v>11</v>
      </c>
      <c r="C25" s="7">
        <v>1.3</v>
      </c>
      <c r="D25" s="8">
        <v>0.86</v>
      </c>
      <c r="E25" s="8">
        <v>0.22</v>
      </c>
      <c r="F25" s="8">
        <v>0</v>
      </c>
      <c r="G25" s="8">
        <v>-4421.5</v>
      </c>
      <c r="H25" s="9">
        <v>19.673999999999999</v>
      </c>
      <c r="I25" s="71">
        <v>0.6</v>
      </c>
      <c r="J25" s="71">
        <v>0.39814814814814814</v>
      </c>
      <c r="K25" s="68">
        <f>F25/(F25+E25)</f>
        <v>0</v>
      </c>
      <c r="L25" s="194">
        <f t="shared" si="1"/>
        <v>400.01402667582818</v>
      </c>
      <c r="N25" s="30">
        <f t="shared" si="7"/>
        <v>0.54621848739495793</v>
      </c>
      <c r="O25" s="30">
        <f t="shared" si="8"/>
        <v>0.36134453781512599</v>
      </c>
      <c r="P25" s="30">
        <f t="shared" si="12"/>
        <v>9.2436974789915957E-2</v>
      </c>
      <c r="Q25" s="30">
        <f t="shared" si="13"/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1">
        <f t="shared" si="4"/>
        <v>323.14999999999998</v>
      </c>
      <c r="X25" s="31">
        <v>0</v>
      </c>
      <c r="Y25" s="31">
        <f t="shared" si="15"/>
        <v>40001.402667582821</v>
      </c>
      <c r="AA25" s="3">
        <v>36963.1</v>
      </c>
      <c r="AB25" s="15">
        <f t="shared" si="6"/>
        <v>7.5954903202558599E-2</v>
      </c>
      <c r="AD25" s="79"/>
      <c r="AE25" s="79">
        <v>0.54621799999999998</v>
      </c>
      <c r="AF25" s="79">
        <v>0.361344</v>
      </c>
      <c r="AG25" s="79">
        <v>9.24368E-2</v>
      </c>
      <c r="AH25" s="79">
        <v>0</v>
      </c>
      <c r="AI25" s="79">
        <v>0</v>
      </c>
      <c r="AJ25" s="81">
        <v>1.5842599999999999E-7</v>
      </c>
      <c r="AK25" s="79">
        <v>0</v>
      </c>
      <c r="AL25" s="81">
        <v>4.7346899999999999E-12</v>
      </c>
      <c r="AM25" s="81">
        <v>1.5842100000000001E-7</v>
      </c>
      <c r="AO25" s="76">
        <f t="shared" si="9"/>
        <v>3.1685173469E-7</v>
      </c>
      <c r="AP25" t="s">
        <v>30</v>
      </c>
      <c r="AQ25">
        <v>0.54621799999999998</v>
      </c>
      <c r="AR25">
        <v>323.14999999999998</v>
      </c>
      <c r="AS25">
        <v>0</v>
      </c>
      <c r="AT25">
        <v>-1.9429700000000001</v>
      </c>
      <c r="AU25">
        <v>40001.4</v>
      </c>
      <c r="AV25">
        <v>39224.199999999997</v>
      </c>
      <c r="AW25">
        <v>0</v>
      </c>
    </row>
    <row r="26" spans="2:49" ht="15" thickBot="1" x14ac:dyDescent="0.35">
      <c r="B26">
        <v>14</v>
      </c>
      <c r="C26" s="19">
        <v>1.3</v>
      </c>
      <c r="D26" s="19">
        <v>0.86</v>
      </c>
      <c r="E26" s="19">
        <v>0.16</v>
      </c>
      <c r="F26" s="19">
        <v>0.05</v>
      </c>
      <c r="G26" s="19">
        <v>-4483.3</v>
      </c>
      <c r="H26" s="19">
        <v>19.878</v>
      </c>
      <c r="I26" s="71">
        <v>0.6</v>
      </c>
      <c r="J26" s="71">
        <v>0.39814814814814814</v>
      </c>
      <c r="K26" s="68">
        <f>F26/(F26+E26)</f>
        <v>0.23809523809523808</v>
      </c>
      <c r="L26" s="194">
        <f t="shared" si="1"/>
        <v>405.1499137892398</v>
      </c>
      <c r="N26" s="30">
        <f t="shared" si="7"/>
        <v>0.54852320675105481</v>
      </c>
      <c r="O26" s="30">
        <f t="shared" si="8"/>
        <v>0.36286919831223624</v>
      </c>
      <c r="P26" s="30">
        <f t="shared" si="12"/>
        <v>6.7510548523206745E-2</v>
      </c>
      <c r="Q26" s="30">
        <f t="shared" si="13"/>
        <v>2.1097046413502109E-2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1">
        <f t="shared" si="4"/>
        <v>323.14999999999998</v>
      </c>
      <c r="X26" s="31">
        <v>0</v>
      </c>
      <c r="Y26" s="31">
        <f t="shared" si="15"/>
        <v>40514.99137892398</v>
      </c>
      <c r="AA26" s="3">
        <v>38652.1</v>
      </c>
      <c r="AB26" s="15">
        <f t="shared" si="6"/>
        <v>4.5980298045751607E-2</v>
      </c>
      <c r="AD26" s="79"/>
      <c r="AE26" s="79">
        <v>0.547157</v>
      </c>
      <c r="AF26" s="79">
        <v>0.38300200000000001</v>
      </c>
      <c r="AG26" s="79">
        <v>4.6305800000000001E-2</v>
      </c>
      <c r="AH26" s="81">
        <v>7.6537700000000008E-6</v>
      </c>
      <c r="AI26" s="79">
        <v>1.8546400000000001E-2</v>
      </c>
      <c r="AJ26" s="81">
        <v>3.7534099999999999E-14</v>
      </c>
      <c r="AK26" s="79">
        <v>2.4904100000000002E-3</v>
      </c>
      <c r="AL26" s="81">
        <v>2.4535699999999999E-7</v>
      </c>
      <c r="AM26" s="79">
        <v>2.4901599999999999E-3</v>
      </c>
      <c r="AN26">
        <v>0</v>
      </c>
      <c r="AO26" s="76">
        <f t="shared" si="9"/>
        <v>4.9808153570375345E-3</v>
      </c>
      <c r="AP26" t="s">
        <v>30</v>
      </c>
      <c r="AQ26">
        <v>0.54852299999999998</v>
      </c>
      <c r="AR26">
        <v>323.14999999999998</v>
      </c>
      <c r="AS26">
        <v>0</v>
      </c>
      <c r="AT26">
        <v>1.3573299999999999</v>
      </c>
      <c r="AU26">
        <v>40515</v>
      </c>
      <c r="AV26">
        <v>41064.9</v>
      </c>
      <c r="AW26">
        <v>0</v>
      </c>
    </row>
    <row r="27" spans="2:49" s="3" customFormat="1" x14ac:dyDescent="0.3">
      <c r="B27">
        <v>13</v>
      </c>
      <c r="C27" s="10">
        <v>1.3</v>
      </c>
      <c r="D27" s="10">
        <v>0.87</v>
      </c>
      <c r="E27" s="10">
        <v>0.11</v>
      </c>
      <c r="F27" s="10">
        <v>0.11</v>
      </c>
      <c r="G27" s="11">
        <v>-4602.8</v>
      </c>
      <c r="H27" s="12">
        <v>20.254999999999999</v>
      </c>
      <c r="I27" s="71">
        <v>0.6</v>
      </c>
      <c r="J27" s="71">
        <v>0.4009216589861751</v>
      </c>
      <c r="K27" s="68">
        <f>F27/(F27+E27)</f>
        <v>0.5</v>
      </c>
      <c r="L27" s="194">
        <f t="shared" ref="L27:L35" si="16">EXP($G27/L$2+$H27)</f>
        <v>408.07861855072531</v>
      </c>
      <c r="M27"/>
      <c r="N27" s="30">
        <f t="shared" si="7"/>
        <v>0.54393305439330553</v>
      </c>
      <c r="O27" s="30">
        <f t="shared" si="8"/>
        <v>0.3640167364016737</v>
      </c>
      <c r="P27" s="30">
        <f t="shared" si="12"/>
        <v>4.6025104602510469E-2</v>
      </c>
      <c r="Q27" s="30">
        <f t="shared" si="13"/>
        <v>4.6025104602510469E-2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1">
        <f t="shared" si="4"/>
        <v>323.14999999999998</v>
      </c>
      <c r="X27" s="31">
        <v>0</v>
      </c>
      <c r="Y27" s="31">
        <f t="shared" si="15"/>
        <v>40807.86185507253</v>
      </c>
      <c r="Z27"/>
      <c r="AA27" s="3">
        <v>39200.6</v>
      </c>
      <c r="AB27" s="15">
        <f t="shared" si="6"/>
        <v>3.9386083514511408E-2</v>
      </c>
      <c r="AC27"/>
      <c r="AD27" s="79"/>
      <c r="AE27" s="79">
        <v>0.54006399999999999</v>
      </c>
      <c r="AF27" s="79">
        <v>0.40604299999999999</v>
      </c>
      <c r="AG27" s="79">
        <v>1.08219E-3</v>
      </c>
      <c r="AH27" s="79">
        <v>1.0128800000000001E-3</v>
      </c>
      <c r="AI27" s="82">
        <v>3.7571399999999998E-2</v>
      </c>
      <c r="AJ27" s="81">
        <v>1.30668E-16</v>
      </c>
      <c r="AK27" s="79">
        <v>7.1133899999999998E-3</v>
      </c>
      <c r="AL27" s="81">
        <v>6.9313200000000006E-5</v>
      </c>
      <c r="AM27" s="79">
        <v>7.0440800000000003E-3</v>
      </c>
      <c r="AN27">
        <v>0</v>
      </c>
      <c r="AO27" s="78">
        <f t="shared" si="9"/>
        <v>1.4226783200000129E-2</v>
      </c>
      <c r="AP27" t="s">
        <v>30</v>
      </c>
      <c r="AQ27">
        <v>0.543933</v>
      </c>
      <c r="AR27">
        <v>323.14999999999998</v>
      </c>
      <c r="AS27">
        <v>0</v>
      </c>
      <c r="AT27">
        <v>1.9460999999999999</v>
      </c>
      <c r="AU27">
        <v>40807.9</v>
      </c>
      <c r="AV27">
        <v>41602</v>
      </c>
      <c r="AW27">
        <v>0</v>
      </c>
    </row>
    <row r="28" spans="2:49" x14ac:dyDescent="0.3">
      <c r="B28">
        <v>12</v>
      </c>
      <c r="C28" s="4">
        <v>1.31</v>
      </c>
      <c r="D28" s="4">
        <v>0.88</v>
      </c>
      <c r="E28" s="4">
        <v>0.05</v>
      </c>
      <c r="F28" s="4">
        <v>0.16</v>
      </c>
      <c r="G28" s="19">
        <v>-4639</v>
      </c>
      <c r="H28" s="5">
        <v>20.314</v>
      </c>
      <c r="I28" s="71">
        <v>0.6</v>
      </c>
      <c r="J28" s="71">
        <v>0.40182648401826487</v>
      </c>
      <c r="K28" s="68">
        <f>F28/(F28+E28)</f>
        <v>0.76190476190476186</v>
      </c>
      <c r="L28" s="194">
        <f t="shared" si="16"/>
        <v>387.00498252674788</v>
      </c>
      <c r="N28" s="30">
        <f t="shared" si="7"/>
        <v>0.54583333333333339</v>
      </c>
      <c r="O28" s="30">
        <f t="shared" si="8"/>
        <v>0.3666666666666667</v>
      </c>
      <c r="P28" s="30">
        <f t="shared" si="12"/>
        <v>2.0833333333333336E-2</v>
      </c>
      <c r="Q28" s="30">
        <f t="shared" si="13"/>
        <v>6.6666666666666666E-2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1">
        <f t="shared" si="4"/>
        <v>323.14999999999998</v>
      </c>
      <c r="X28" s="31">
        <v>0</v>
      </c>
      <c r="Y28" s="31">
        <f t="shared" si="15"/>
        <v>38700.498252674792</v>
      </c>
      <c r="AA28" s="3">
        <v>38318.9</v>
      </c>
      <c r="AB28" s="15">
        <f t="shared" si="6"/>
        <v>9.8602930169876049E-3</v>
      </c>
      <c r="AD28" s="79"/>
      <c r="AE28" s="79">
        <v>0.54359000000000002</v>
      </c>
      <c r="AF28" s="79">
        <v>0.38590200000000002</v>
      </c>
      <c r="AG28" s="81">
        <v>5.3160700000000002E-6</v>
      </c>
      <c r="AH28" s="79">
        <v>4.4420000000000001E-2</v>
      </c>
      <c r="AI28" s="79">
        <v>1.7862800000000002E-2</v>
      </c>
      <c r="AJ28" s="81">
        <v>1.44171E-19</v>
      </c>
      <c r="AK28" s="79">
        <v>4.1098799999999998E-3</v>
      </c>
      <c r="AL28" s="79">
        <v>1.2302599999999999E-3</v>
      </c>
      <c r="AM28" s="79">
        <v>2.8796199999999998E-3</v>
      </c>
      <c r="AN28">
        <v>0</v>
      </c>
      <c r="AO28" s="76">
        <f t="shared" si="9"/>
        <v>8.2197599999999996E-3</v>
      </c>
      <c r="AP28" t="s">
        <v>30</v>
      </c>
      <c r="AQ28">
        <v>0.54583300000000001</v>
      </c>
      <c r="AR28">
        <v>323.14999999999998</v>
      </c>
      <c r="AS28">
        <v>0</v>
      </c>
      <c r="AT28">
        <v>5.1651699999999998</v>
      </c>
      <c r="AU28">
        <v>38700.5</v>
      </c>
      <c r="AV28">
        <v>40699.4</v>
      </c>
      <c r="AW28">
        <v>0</v>
      </c>
    </row>
    <row r="29" spans="2:49" x14ac:dyDescent="0.3">
      <c r="B29" s="37">
        <v>15</v>
      </c>
      <c r="C29" s="50">
        <v>1.31</v>
      </c>
      <c r="D29" s="50">
        <v>0.88</v>
      </c>
      <c r="E29" s="50">
        <v>0</v>
      </c>
      <c r="F29" s="50">
        <v>0.22</v>
      </c>
      <c r="G29" s="44">
        <v>-4696.2</v>
      </c>
      <c r="H29" s="42">
        <v>20.399999999999999</v>
      </c>
      <c r="I29" s="71">
        <v>0.6</v>
      </c>
      <c r="J29" s="70">
        <v>0.40182648401826487</v>
      </c>
      <c r="K29" s="68">
        <f>F29/(F29+E29)</f>
        <v>1</v>
      </c>
      <c r="L29" s="194">
        <f t="shared" si="16"/>
        <v>353.33972435605489</v>
      </c>
      <c r="M29" s="37"/>
      <c r="N29" s="38">
        <f t="shared" si="7"/>
        <v>0.54356846473029041</v>
      </c>
      <c r="O29" s="38">
        <f t="shared" si="8"/>
        <v>0.36514522821576761</v>
      </c>
      <c r="P29" s="30">
        <f t="shared" si="12"/>
        <v>0</v>
      </c>
      <c r="Q29" s="30">
        <f t="shared" si="13"/>
        <v>9.1286307053941904E-2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f t="shared" si="4"/>
        <v>323.14999999999998</v>
      </c>
      <c r="X29" s="39">
        <v>0</v>
      </c>
      <c r="Y29" s="39">
        <f t="shared" si="15"/>
        <v>35333.972435605487</v>
      </c>
      <c r="Z29" s="47"/>
      <c r="AA29" s="3">
        <v>35179.9</v>
      </c>
      <c r="AB29" s="15">
        <f t="shared" si="6"/>
        <v>4.3604617591830363E-3</v>
      </c>
      <c r="AC29" s="37"/>
      <c r="AD29" s="79"/>
      <c r="AE29" s="79">
        <v>0.54328799999999999</v>
      </c>
      <c r="AF29" s="79">
        <v>0.36495699999999998</v>
      </c>
      <c r="AG29" s="79">
        <v>0</v>
      </c>
      <c r="AH29" s="79">
        <v>9.0724200000000005E-2</v>
      </c>
      <c r="AI29" s="79">
        <v>0</v>
      </c>
      <c r="AJ29" s="81">
        <v>1.29436E-21</v>
      </c>
      <c r="AK29" s="79">
        <v>5.1510300000000005E-4</v>
      </c>
      <c r="AL29" s="79">
        <v>5.1510300000000005E-4</v>
      </c>
      <c r="AM29" s="79">
        <v>0</v>
      </c>
      <c r="AN29" s="37">
        <v>0</v>
      </c>
      <c r="AO29" s="76">
        <f t="shared" si="9"/>
        <v>1.0302060000000001E-3</v>
      </c>
      <c r="AP29" s="37" t="s">
        <v>30</v>
      </c>
      <c r="AQ29" s="37">
        <v>0.54356800000000005</v>
      </c>
      <c r="AR29" s="37">
        <v>323.14999999999998</v>
      </c>
      <c r="AS29" s="37">
        <v>0</v>
      </c>
      <c r="AT29" s="37">
        <v>5.5973800000000002</v>
      </c>
      <c r="AU29" s="37">
        <v>35334</v>
      </c>
      <c r="AV29" s="37">
        <v>37311.800000000003</v>
      </c>
      <c r="AW29" s="37">
        <v>0</v>
      </c>
    </row>
    <row r="30" spans="2:49" x14ac:dyDescent="0.3">
      <c r="B30" s="1" t="s">
        <v>10</v>
      </c>
      <c r="C30" s="16">
        <v>1.4468749999999999</v>
      </c>
      <c r="D30" s="16">
        <v>0.96611111111111114</v>
      </c>
      <c r="E30" s="4">
        <v>0</v>
      </c>
      <c r="F30" s="4">
        <v>0</v>
      </c>
      <c r="G30" s="19">
        <v>-4605.3999999999996</v>
      </c>
      <c r="H30" s="5">
        <v>20.295000000000002</v>
      </c>
      <c r="I30" s="71">
        <v>0.6</v>
      </c>
      <c r="J30" s="71">
        <v>0.40037988891127296</v>
      </c>
      <c r="K30" s="68"/>
      <c r="L30" s="194">
        <f t="shared" si="16"/>
        <v>421.32902023537059</v>
      </c>
      <c r="N30" s="30">
        <f t="shared" si="7"/>
        <v>0.59962011108872704</v>
      </c>
      <c r="O30" s="30">
        <f t="shared" si="8"/>
        <v>0.40037988891127296</v>
      </c>
      <c r="P30" s="30">
        <f t="shared" si="12"/>
        <v>0</v>
      </c>
      <c r="Q30" s="30">
        <f t="shared" si="13"/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1">
        <f t="shared" si="4"/>
        <v>323.14999999999998</v>
      </c>
      <c r="X30" s="31">
        <v>0</v>
      </c>
      <c r="Y30" s="31">
        <f t="shared" si="15"/>
        <v>42132.902023537063</v>
      </c>
      <c r="AA30" s="3">
        <v>41329.300000000003</v>
      </c>
      <c r="AB30" s="15">
        <f t="shared" si="6"/>
        <v>1.9073028083566063E-2</v>
      </c>
      <c r="AD30" s="79"/>
      <c r="AE30" s="79">
        <v>0.59962000000000004</v>
      </c>
      <c r="AF30" s="79">
        <v>0.40038000000000001</v>
      </c>
      <c r="AG30" s="79">
        <v>0</v>
      </c>
      <c r="AH30" s="79">
        <v>0</v>
      </c>
      <c r="AI30" s="79">
        <v>0</v>
      </c>
      <c r="AJ30" s="81">
        <v>6.7544899999999998E-12</v>
      </c>
      <c r="AK30" s="79">
        <v>0</v>
      </c>
      <c r="AL30" s="81">
        <v>6.7543599999999999E-12</v>
      </c>
      <c r="AM30" s="79">
        <v>0</v>
      </c>
      <c r="AO30" s="76">
        <f t="shared" si="9"/>
        <v>1.3508849999999999E-11</v>
      </c>
      <c r="AP30" t="s">
        <v>30</v>
      </c>
      <c r="AQ30">
        <v>0.59962000000000004</v>
      </c>
      <c r="AR30">
        <v>323.14999999999998</v>
      </c>
      <c r="AS30">
        <v>0</v>
      </c>
      <c r="AT30">
        <v>4.7000900000000003</v>
      </c>
      <c r="AU30">
        <v>42132.9</v>
      </c>
      <c r="AV30">
        <v>44113.2</v>
      </c>
      <c r="AW30">
        <v>0</v>
      </c>
    </row>
    <row r="31" spans="2:49" x14ac:dyDescent="0.3">
      <c r="B31">
        <v>16</v>
      </c>
      <c r="C31" s="19">
        <v>1.72</v>
      </c>
      <c r="D31" s="19">
        <v>0.2</v>
      </c>
      <c r="E31" s="19">
        <v>0.19</v>
      </c>
      <c r="F31" s="19">
        <v>0</v>
      </c>
      <c r="G31" s="19">
        <v>-4449.8</v>
      </c>
      <c r="H31" s="5">
        <v>19.983000000000001</v>
      </c>
      <c r="I31" s="71">
        <v>0.9</v>
      </c>
      <c r="J31" s="71">
        <v>0.10416666666666667</v>
      </c>
      <c r="K31" s="68">
        <f>F31/(F31+E31)</f>
        <v>0</v>
      </c>
      <c r="L31" s="194">
        <f t="shared" si="16"/>
        <v>499.15875119104993</v>
      </c>
      <c r="N31" s="30">
        <f t="shared" si="7"/>
        <v>0.81516587677725127</v>
      </c>
      <c r="O31" s="30">
        <f t="shared" si="8"/>
        <v>9.4786729857819912E-2</v>
      </c>
      <c r="P31" s="30">
        <f t="shared" si="12"/>
        <v>9.004739336492891E-2</v>
      </c>
      <c r="Q31" s="30">
        <f t="shared" si="13"/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1">
        <f t="shared" si="4"/>
        <v>323.14999999999998</v>
      </c>
      <c r="X31" s="31">
        <v>0</v>
      </c>
      <c r="Y31" s="31">
        <f t="shared" si="15"/>
        <v>49915.875119104996</v>
      </c>
      <c r="AA31" s="3">
        <v>46704.6</v>
      </c>
      <c r="AB31" s="15">
        <f t="shared" si="6"/>
        <v>6.4333743752714487E-2</v>
      </c>
      <c r="AD31" s="79"/>
      <c r="AE31" s="79">
        <v>0.81516599999999995</v>
      </c>
      <c r="AF31" s="79">
        <v>9.4786700000000002E-2</v>
      </c>
      <c r="AG31" s="79">
        <v>9.0047299999999997E-2</v>
      </c>
      <c r="AH31" s="79">
        <v>0</v>
      </c>
      <c r="AI31" s="79">
        <v>0</v>
      </c>
      <c r="AJ31" s="81">
        <v>4.7711499999999997E-8</v>
      </c>
      <c r="AK31" s="79">
        <v>0</v>
      </c>
      <c r="AL31" s="81">
        <v>7.75424E-14</v>
      </c>
      <c r="AM31" s="81">
        <v>4.7711399999999998E-8</v>
      </c>
      <c r="AO31" s="76">
        <f t="shared" si="9"/>
        <v>9.5422977542399999E-8</v>
      </c>
      <c r="AP31" t="s">
        <v>30</v>
      </c>
      <c r="AQ31">
        <v>0.81516599999999995</v>
      </c>
      <c r="AR31">
        <v>323.14999999999998</v>
      </c>
      <c r="AS31">
        <v>0</v>
      </c>
      <c r="AT31">
        <v>1.3650899999999999</v>
      </c>
      <c r="AU31">
        <v>49915.9</v>
      </c>
      <c r="AV31">
        <v>50597.3</v>
      </c>
      <c r="AW31">
        <v>0</v>
      </c>
    </row>
    <row r="32" spans="2:49" x14ac:dyDescent="0.3">
      <c r="B32">
        <v>19</v>
      </c>
      <c r="C32" s="19">
        <v>1.73</v>
      </c>
      <c r="D32" s="19">
        <v>0.19</v>
      </c>
      <c r="E32" s="19">
        <v>0.14000000000000001</v>
      </c>
      <c r="F32" s="19">
        <v>0.05</v>
      </c>
      <c r="G32" s="19">
        <v>-4392.2</v>
      </c>
      <c r="H32" s="5">
        <v>19.795000000000002</v>
      </c>
      <c r="I32" s="71">
        <v>0.9</v>
      </c>
      <c r="J32" s="71">
        <v>9.8958333333333343E-2</v>
      </c>
      <c r="K32" s="68">
        <f>F32/(F32+E32)</f>
        <v>0.26315789473684209</v>
      </c>
      <c r="L32" s="194">
        <f t="shared" si="16"/>
        <v>494.31332669408062</v>
      </c>
      <c r="N32" s="30">
        <f t="shared" si="7"/>
        <v>0.81990521327014221</v>
      </c>
      <c r="O32" s="30">
        <f t="shared" si="8"/>
        <v>9.004739336492891E-2</v>
      </c>
      <c r="P32" s="30">
        <f t="shared" si="12"/>
        <v>6.6350710900473939E-2</v>
      </c>
      <c r="Q32" s="30">
        <f t="shared" si="13"/>
        <v>2.3696682464454978E-2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1">
        <f t="shared" si="4"/>
        <v>323.14999999999998</v>
      </c>
      <c r="X32" s="31">
        <v>0</v>
      </c>
      <c r="Y32" s="31">
        <f t="shared" si="15"/>
        <v>49431.332669408061</v>
      </c>
      <c r="AA32" s="3">
        <v>47751</v>
      </c>
      <c r="AB32" s="15">
        <f t="shared" si="6"/>
        <v>3.3993270637592596E-2</v>
      </c>
      <c r="AD32" s="80"/>
      <c r="AE32" s="80">
        <v>0.818218</v>
      </c>
      <c r="AF32" s="80">
        <v>0.113509</v>
      </c>
      <c r="AG32" s="80">
        <v>4.2567099999999997E-2</v>
      </c>
      <c r="AH32" s="85">
        <v>8.6366400000000005E-7</v>
      </c>
      <c r="AI32" s="80">
        <v>2.1588799999999998E-2</v>
      </c>
      <c r="AJ32" s="85">
        <v>2.5952E-15</v>
      </c>
      <c r="AK32" s="80">
        <v>2.0582600000000001E-3</v>
      </c>
      <c r="AL32" s="85">
        <v>6.5040099999999999E-12</v>
      </c>
      <c r="AM32" s="80">
        <v>2.0582600000000001E-3</v>
      </c>
      <c r="AN32" s="3">
        <v>0</v>
      </c>
      <c r="AO32" s="76">
        <f t="shared" si="9"/>
        <v>4.1165200065066054E-3</v>
      </c>
      <c r="AP32" s="3" t="s">
        <v>30</v>
      </c>
      <c r="AQ32" s="3">
        <v>0.81990499999999999</v>
      </c>
      <c r="AR32" s="3">
        <v>323.14999999999998</v>
      </c>
      <c r="AS32" s="3">
        <v>0</v>
      </c>
      <c r="AT32" s="3">
        <v>4.7245200000000001</v>
      </c>
      <c r="AU32" s="3">
        <v>49431.3</v>
      </c>
      <c r="AV32" s="3">
        <v>51766.7</v>
      </c>
      <c r="AW32" s="3">
        <v>0</v>
      </c>
    </row>
    <row r="33" spans="2:49" x14ac:dyDescent="0.3">
      <c r="B33">
        <v>18</v>
      </c>
      <c r="C33" s="19">
        <v>1.73</v>
      </c>
      <c r="D33" s="19">
        <v>0.19</v>
      </c>
      <c r="E33" s="19">
        <v>0.1</v>
      </c>
      <c r="F33" s="19">
        <v>0.1</v>
      </c>
      <c r="G33" s="19">
        <v>-4342.8</v>
      </c>
      <c r="H33" s="5">
        <v>19.646000000000001</v>
      </c>
      <c r="I33" s="71">
        <v>0.9</v>
      </c>
      <c r="J33" s="71">
        <v>9.8958333333333343E-2</v>
      </c>
      <c r="K33" s="68">
        <f>F33/(F33+E33)</f>
        <v>0.5</v>
      </c>
      <c r="L33" s="194">
        <f t="shared" si="16"/>
        <v>496.23011705712804</v>
      </c>
      <c r="N33" s="30">
        <f t="shared" si="7"/>
        <v>0.81603773584905659</v>
      </c>
      <c r="O33" s="30">
        <f t="shared" si="8"/>
        <v>8.9622641509433956E-2</v>
      </c>
      <c r="P33" s="30">
        <f t="shared" si="12"/>
        <v>4.716981132075472E-2</v>
      </c>
      <c r="Q33" s="30">
        <f t="shared" si="13"/>
        <v>4.716981132075472E-2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1">
        <f t="shared" si="4"/>
        <v>323.14999999999998</v>
      </c>
      <c r="X33" s="31">
        <v>0</v>
      </c>
      <c r="Y33" s="31">
        <f t="shared" si="15"/>
        <v>49623.011705712801</v>
      </c>
      <c r="AA33" s="3">
        <v>47608.5</v>
      </c>
      <c r="AB33" s="15">
        <f t="shared" si="6"/>
        <v>4.0596320869434092E-2</v>
      </c>
      <c r="AD33" s="79"/>
      <c r="AE33" s="79">
        <v>0.81153600000000004</v>
      </c>
      <c r="AF33" s="79">
        <v>0.13567799999999999</v>
      </c>
      <c r="AG33" s="79">
        <v>3.5975599999999998E-4</v>
      </c>
      <c r="AH33" s="79">
        <v>3.5974500000000002E-4</v>
      </c>
      <c r="AI33" s="82">
        <v>4.1033300000000002E-2</v>
      </c>
      <c r="AJ33" s="81">
        <v>4.4135299999999997E-18</v>
      </c>
      <c r="AK33" s="79">
        <v>5.5165500000000003E-3</v>
      </c>
      <c r="AL33" s="81">
        <v>1.0783E-8</v>
      </c>
      <c r="AM33" s="79">
        <v>5.5165400000000003E-3</v>
      </c>
      <c r="AN33">
        <v>0</v>
      </c>
      <c r="AO33" s="76">
        <f t="shared" si="9"/>
        <v>1.1033100783000006E-2</v>
      </c>
      <c r="AP33" t="s">
        <v>30</v>
      </c>
      <c r="AQ33">
        <v>0.81603800000000004</v>
      </c>
      <c r="AR33">
        <v>323.14999999999998</v>
      </c>
      <c r="AS33">
        <v>0</v>
      </c>
      <c r="AT33">
        <v>3.8342900000000002</v>
      </c>
      <c r="AU33">
        <v>49623</v>
      </c>
      <c r="AV33">
        <v>51525.7</v>
      </c>
      <c r="AW33">
        <v>0</v>
      </c>
    </row>
    <row r="34" spans="2:49" x14ac:dyDescent="0.3">
      <c r="B34">
        <v>17</v>
      </c>
      <c r="C34" s="19">
        <v>1.73</v>
      </c>
      <c r="D34" s="19">
        <v>0.2</v>
      </c>
      <c r="E34" s="19">
        <v>0.05</v>
      </c>
      <c r="F34" s="19">
        <v>0.15</v>
      </c>
      <c r="G34" s="19">
        <v>-4178.8999999999996</v>
      </c>
      <c r="H34" s="19">
        <v>19.093</v>
      </c>
      <c r="I34" s="71">
        <v>0.9</v>
      </c>
      <c r="J34" s="71">
        <v>0.10362694300518135</v>
      </c>
      <c r="K34" s="68">
        <f>F34/(F34+E34)</f>
        <v>0.74999999999999989</v>
      </c>
      <c r="L34" s="194">
        <f t="shared" si="16"/>
        <v>474.01291397219569</v>
      </c>
      <c r="N34" s="30">
        <f t="shared" si="7"/>
        <v>0.81220657276995312</v>
      </c>
      <c r="O34" s="30">
        <f t="shared" si="8"/>
        <v>9.3896713615023483E-2</v>
      </c>
      <c r="P34" s="30">
        <f t="shared" si="12"/>
        <v>2.3474178403755871E-2</v>
      </c>
      <c r="Q34" s="30">
        <f t="shared" si="13"/>
        <v>7.0422535211267609E-2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1">
        <f t="shared" si="4"/>
        <v>323.14999999999998</v>
      </c>
      <c r="X34" s="31">
        <v>0</v>
      </c>
      <c r="Y34" s="31">
        <f t="shared" si="15"/>
        <v>47401.291397219567</v>
      </c>
      <c r="AA34" s="3">
        <v>45165.599999999999</v>
      </c>
      <c r="AB34" s="15">
        <f t="shared" si="6"/>
        <v>4.7165200173232169E-2</v>
      </c>
      <c r="AD34" s="79"/>
      <c r="AE34" s="79">
        <v>0.80835800000000002</v>
      </c>
      <c r="AF34" s="79">
        <v>0.116814</v>
      </c>
      <c r="AG34" s="81">
        <v>3.51021E-7</v>
      </c>
      <c r="AH34" s="79">
        <v>4.67254E-2</v>
      </c>
      <c r="AI34" s="79">
        <v>1.8624499999999999E-2</v>
      </c>
      <c r="AJ34" s="81">
        <v>3.8158300000000003E-21</v>
      </c>
      <c r="AK34" s="79">
        <v>4.7389700000000003E-3</v>
      </c>
      <c r="AL34" s="81">
        <v>8.5921899999999996E-7</v>
      </c>
      <c r="AM34" s="79">
        <v>4.7381100000000002E-3</v>
      </c>
      <c r="AN34">
        <v>0</v>
      </c>
      <c r="AO34" s="76">
        <f t="shared" si="9"/>
        <v>9.4779392189999999E-3</v>
      </c>
      <c r="AP34" t="s">
        <v>30</v>
      </c>
      <c r="AQ34">
        <v>0.81220700000000001</v>
      </c>
      <c r="AR34">
        <v>323.14999999999998</v>
      </c>
      <c r="AS34">
        <v>0</v>
      </c>
      <c r="AT34">
        <v>2.8178399999999999</v>
      </c>
      <c r="AU34">
        <v>47401.3</v>
      </c>
      <c r="AV34">
        <v>48737</v>
      </c>
      <c r="AW34">
        <v>0</v>
      </c>
    </row>
    <row r="35" spans="2:49" x14ac:dyDescent="0.3">
      <c r="B35" s="37">
        <v>20</v>
      </c>
      <c r="C35" s="44">
        <v>1.74</v>
      </c>
      <c r="D35" s="44">
        <v>0.19</v>
      </c>
      <c r="E35" s="44">
        <v>0</v>
      </c>
      <c r="F35" s="44">
        <v>0.19</v>
      </c>
      <c r="G35" s="44">
        <v>-4618.7</v>
      </c>
      <c r="H35" s="44">
        <v>20.277999999999999</v>
      </c>
      <c r="I35" s="71">
        <v>0.9</v>
      </c>
      <c r="J35" s="70">
        <v>9.8445595854922283E-2</v>
      </c>
      <c r="K35" s="68">
        <f>F35/(F35+E35)</f>
        <v>1</v>
      </c>
      <c r="L35" s="194">
        <f t="shared" si="16"/>
        <v>397.52454950117942</v>
      </c>
      <c r="M35" s="37"/>
      <c r="N35" s="38">
        <f t="shared" si="7"/>
        <v>0.820754716981132</v>
      </c>
      <c r="O35" s="38">
        <f t="shared" si="8"/>
        <v>8.9622641509433956E-2</v>
      </c>
      <c r="P35" s="30">
        <f t="shared" si="12"/>
        <v>0</v>
      </c>
      <c r="Q35" s="30">
        <f t="shared" si="13"/>
        <v>8.9622641509433956E-2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f t="shared" si="4"/>
        <v>323.14999999999998</v>
      </c>
      <c r="X35" s="39">
        <v>0</v>
      </c>
      <c r="Y35" s="39">
        <f t="shared" si="15"/>
        <v>39752.454950117943</v>
      </c>
      <c r="Z35" s="37"/>
      <c r="AA35" s="3">
        <v>42055.7</v>
      </c>
      <c r="AB35" s="15">
        <f t="shared" si="6"/>
        <v>-5.7939693354088585E-2</v>
      </c>
      <c r="AC35" s="37"/>
      <c r="AD35" s="79"/>
      <c r="AE35" s="79">
        <v>0.82075500000000001</v>
      </c>
      <c r="AF35" s="79">
        <v>8.9622599999999997E-2</v>
      </c>
      <c r="AG35" s="79">
        <v>0</v>
      </c>
      <c r="AH35" s="79">
        <v>8.9622599999999997E-2</v>
      </c>
      <c r="AI35" s="79">
        <v>0</v>
      </c>
      <c r="AJ35" s="81">
        <v>4.71989E-24</v>
      </c>
      <c r="AK35" s="81">
        <v>8.9403100000000005E-9</v>
      </c>
      <c r="AL35" s="81">
        <v>8.9403100000000005E-9</v>
      </c>
      <c r="AM35" s="79">
        <v>0</v>
      </c>
      <c r="AN35" s="37">
        <v>0</v>
      </c>
      <c r="AO35" s="76">
        <f t="shared" si="9"/>
        <v>1.7880620000000004E-8</v>
      </c>
      <c r="AP35" s="37" t="s">
        <v>30</v>
      </c>
      <c r="AQ35" s="37">
        <v>0.82075500000000001</v>
      </c>
      <c r="AR35" s="37">
        <v>323.14999999999998</v>
      </c>
      <c r="AS35" s="37">
        <v>0</v>
      </c>
      <c r="AT35" s="37">
        <v>13.797499999999999</v>
      </c>
      <c r="AU35" s="37">
        <v>39752.5</v>
      </c>
      <c r="AV35" s="37">
        <v>45237.3</v>
      </c>
      <c r="AW35" s="37">
        <v>0</v>
      </c>
    </row>
    <row r="36" spans="2:49" x14ac:dyDescent="0.3">
      <c r="I36" s="27"/>
      <c r="L36" s="194"/>
      <c r="N36" s="6"/>
      <c r="O36" s="6"/>
      <c r="P36" s="6"/>
      <c r="Q36" s="6"/>
      <c r="R36" s="3"/>
      <c r="S36" s="3"/>
      <c r="T36" s="3"/>
      <c r="U36" s="3"/>
      <c r="V36" s="3"/>
      <c r="W36" s="3"/>
      <c r="X36" s="3"/>
      <c r="Y36" s="3"/>
    </row>
    <row r="37" spans="2:49" x14ac:dyDescent="0.3">
      <c r="C37" s="86">
        <v>0</v>
      </c>
      <c r="D37" s="86">
        <f>1-F37</f>
        <v>0.91</v>
      </c>
      <c r="E37">
        <v>0</v>
      </c>
      <c r="F37">
        <v>0.09</v>
      </c>
      <c r="I37" s="27"/>
      <c r="K37" s="68">
        <f t="shared" ref="K37:K41" si="17">F37/(F37+E37)</f>
        <v>1</v>
      </c>
      <c r="L37" s="194"/>
      <c r="N37" s="38">
        <f t="shared" ref="N37:N41" si="18">C37/SUM($C37:$F37)</f>
        <v>0</v>
      </c>
      <c r="O37" s="38">
        <f t="shared" ref="O37:O41" si="19">D37/SUM($C37:$F37)</f>
        <v>0.91</v>
      </c>
      <c r="P37" s="38">
        <f t="shared" ref="P37:P41" si="20">E37/SUM($C37:$F37)</f>
        <v>0</v>
      </c>
      <c r="Q37" s="38">
        <f t="shared" ref="Q37:Q41" si="21">F37/SUM($C37:$F37)</f>
        <v>0.09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f t="shared" ref="W37:W41" si="22">$L$2</f>
        <v>323.14999999999998</v>
      </c>
      <c r="X37" s="39">
        <v>0</v>
      </c>
      <c r="Y37" s="39">
        <f t="shared" ref="Y37:Y43" si="23">L37*100</f>
        <v>0</v>
      </c>
      <c r="AA37" s="3">
        <f>AV37</f>
        <v>9135.9500000000007</v>
      </c>
      <c r="AF37">
        <v>0.83948100000000003</v>
      </c>
      <c r="AG37">
        <v>0</v>
      </c>
      <c r="AH37">
        <v>5.5326000000000004E-3</v>
      </c>
      <c r="AI37">
        <v>0</v>
      </c>
      <c r="AJ37" s="62">
        <v>2.8479499999999998E-16</v>
      </c>
      <c r="AK37">
        <v>7.7493000000000006E-2</v>
      </c>
      <c r="AL37">
        <v>7.7493000000000006E-2</v>
      </c>
      <c r="AM37">
        <v>0</v>
      </c>
      <c r="AO37" s="76">
        <f>AM37+AL37+AK37+AJ37</f>
        <v>0.15498600000000029</v>
      </c>
      <c r="AP37" t="s">
        <v>30</v>
      </c>
      <c r="AQ37">
        <v>0.91</v>
      </c>
      <c r="AR37">
        <v>323.14999999999998</v>
      </c>
      <c r="AS37">
        <v>0</v>
      </c>
      <c r="AT37">
        <v>913595</v>
      </c>
      <c r="AU37">
        <v>0</v>
      </c>
      <c r="AV37">
        <v>9135.9500000000007</v>
      </c>
      <c r="AW37">
        <v>0</v>
      </c>
    </row>
    <row r="38" spans="2:49" x14ac:dyDescent="0.3">
      <c r="C38" s="86">
        <v>0</v>
      </c>
      <c r="D38" s="86">
        <v>0.91</v>
      </c>
      <c r="E38">
        <v>0.02</v>
      </c>
      <c r="F38">
        <v>7.0000000000000007E-2</v>
      </c>
      <c r="I38" s="27"/>
      <c r="K38" s="68">
        <f t="shared" si="17"/>
        <v>0.77777777777777779</v>
      </c>
      <c r="L38" s="194"/>
      <c r="N38" s="38">
        <f t="shared" si="18"/>
        <v>0</v>
      </c>
      <c r="O38" s="38">
        <f t="shared" si="19"/>
        <v>0.91</v>
      </c>
      <c r="P38" s="38">
        <f t="shared" si="20"/>
        <v>0.02</v>
      </c>
      <c r="Q38" s="38">
        <f t="shared" si="21"/>
        <v>7.0000000000000007E-2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f t="shared" si="22"/>
        <v>323.14999999999998</v>
      </c>
      <c r="X38" s="39">
        <v>0</v>
      </c>
      <c r="Y38" s="39">
        <f t="shared" si="23"/>
        <v>0</v>
      </c>
      <c r="AA38" s="3">
        <f t="shared" ref="AA38:AA41" si="24">AV38</f>
        <v>10270.799999999999</v>
      </c>
      <c r="AF38">
        <v>0.87224500000000005</v>
      </c>
      <c r="AG38" s="62">
        <v>2.84793E-5</v>
      </c>
      <c r="AH38">
        <v>1.1918899999999999E-3</v>
      </c>
      <c r="AI38">
        <v>2.39113E-3</v>
      </c>
      <c r="AJ38" s="62">
        <v>5.9669600000000004E-16</v>
      </c>
      <c r="AK38">
        <v>6.2071899999999999E-2</v>
      </c>
      <c r="AL38">
        <v>4.5733000000000003E-2</v>
      </c>
      <c r="AM38">
        <v>1.6338999999999999E-2</v>
      </c>
      <c r="AO38" s="76">
        <f t="shared" si="9"/>
        <v>0.1241439000000006</v>
      </c>
      <c r="AP38" t="s">
        <v>30</v>
      </c>
      <c r="AQ38">
        <v>0.91</v>
      </c>
      <c r="AR38">
        <v>323.14999999999998</v>
      </c>
      <c r="AS38">
        <v>0</v>
      </c>
      <c r="AT38" s="62">
        <v>1027080</v>
      </c>
      <c r="AU38">
        <v>0</v>
      </c>
      <c r="AV38">
        <v>10270.799999999999</v>
      </c>
      <c r="AW38">
        <v>0</v>
      </c>
    </row>
    <row r="39" spans="2:49" x14ac:dyDescent="0.3">
      <c r="B39" s="13"/>
      <c r="C39" s="86">
        <v>0</v>
      </c>
      <c r="D39" s="86">
        <v>0.91</v>
      </c>
      <c r="E39">
        <v>4.4999999999999998E-2</v>
      </c>
      <c r="F39">
        <v>4.4999999999999998E-2</v>
      </c>
      <c r="I39" s="27"/>
      <c r="K39" s="68">
        <f t="shared" si="17"/>
        <v>0.5</v>
      </c>
      <c r="L39" s="194"/>
      <c r="N39" s="38">
        <f t="shared" si="18"/>
        <v>0</v>
      </c>
      <c r="O39" s="38">
        <f t="shared" si="19"/>
        <v>0.91</v>
      </c>
      <c r="P39" s="38">
        <f t="shared" si="20"/>
        <v>4.4999999999999998E-2</v>
      </c>
      <c r="Q39" s="38">
        <f t="shared" si="21"/>
        <v>4.4999999999999998E-2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f t="shared" si="22"/>
        <v>323.14999999999998</v>
      </c>
      <c r="X39" s="39">
        <v>0</v>
      </c>
      <c r="Y39" s="39">
        <f t="shared" si="23"/>
        <v>0</v>
      </c>
      <c r="AA39" s="3">
        <f t="shared" si="24"/>
        <v>11096.7</v>
      </c>
      <c r="AF39">
        <v>0.91391</v>
      </c>
      <c r="AG39">
        <v>3.0067399999999999E-3</v>
      </c>
      <c r="AH39" s="62">
        <v>3.6857599999999998E-5</v>
      </c>
      <c r="AI39">
        <v>3.29065E-3</v>
      </c>
      <c r="AJ39" s="62">
        <v>9.2776900000000003E-15</v>
      </c>
      <c r="AK39">
        <v>3.9877999999999997E-2</v>
      </c>
      <c r="AL39">
        <v>2.9698799999999998E-3</v>
      </c>
      <c r="AM39">
        <v>3.6908099999999999E-2</v>
      </c>
      <c r="AO39" s="76">
        <f t="shared" si="9"/>
        <v>7.9755980000009288E-2</v>
      </c>
      <c r="AP39" t="s">
        <v>30</v>
      </c>
      <c r="AQ39">
        <v>0.91</v>
      </c>
      <c r="AR39">
        <v>323.14999999999998</v>
      </c>
      <c r="AS39">
        <v>0</v>
      </c>
      <c r="AT39" s="62">
        <v>1109670</v>
      </c>
      <c r="AU39">
        <v>0</v>
      </c>
      <c r="AV39">
        <v>11096.7</v>
      </c>
      <c r="AW39">
        <v>0</v>
      </c>
    </row>
    <row r="40" spans="2:49" x14ac:dyDescent="0.3">
      <c r="C40" s="86">
        <v>0</v>
      </c>
      <c r="D40" s="86">
        <v>0.91</v>
      </c>
      <c r="E40">
        <v>7.0000000000000007E-2</v>
      </c>
      <c r="F40">
        <v>0.02</v>
      </c>
      <c r="K40" s="68">
        <f t="shared" si="17"/>
        <v>0.22222222222222221</v>
      </c>
      <c r="N40" s="38">
        <f t="shared" si="18"/>
        <v>0</v>
      </c>
      <c r="O40" s="38">
        <f t="shared" si="19"/>
        <v>0.91</v>
      </c>
      <c r="P40" s="38">
        <f t="shared" si="20"/>
        <v>7.0000000000000007E-2</v>
      </c>
      <c r="Q40" s="38">
        <f t="shared" si="21"/>
        <v>0.02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f t="shared" si="22"/>
        <v>323.14999999999998</v>
      </c>
      <c r="X40" s="39">
        <v>0</v>
      </c>
      <c r="Y40" s="39">
        <f t="shared" si="23"/>
        <v>0</v>
      </c>
      <c r="AA40" s="3">
        <f t="shared" si="24"/>
        <v>11730.8</v>
      </c>
      <c r="AF40">
        <v>0.91342100000000004</v>
      </c>
      <c r="AG40">
        <v>4.9173000000000001E-2</v>
      </c>
      <c r="AH40" s="62">
        <v>9.0025299999999995E-7</v>
      </c>
      <c r="AI40">
        <v>1.88255E-3</v>
      </c>
      <c r="AJ40" s="62">
        <v>6.84799E-13</v>
      </c>
      <c r="AK40">
        <v>1.7761300000000001E-2</v>
      </c>
      <c r="AL40" s="62">
        <v>6.0140199999999997E-5</v>
      </c>
      <c r="AM40">
        <v>1.77012E-2</v>
      </c>
      <c r="AO40" s="76">
        <f t="shared" si="9"/>
        <v>3.5522640200684796E-2</v>
      </c>
      <c r="AP40" t="s">
        <v>30</v>
      </c>
      <c r="AQ40">
        <v>0.91</v>
      </c>
      <c r="AR40">
        <v>323.14999999999998</v>
      </c>
      <c r="AS40">
        <v>0</v>
      </c>
      <c r="AT40" s="62">
        <v>1173080</v>
      </c>
      <c r="AU40">
        <v>0</v>
      </c>
      <c r="AV40">
        <v>11730.8</v>
      </c>
      <c r="AW40">
        <v>0</v>
      </c>
    </row>
    <row r="41" spans="2:49" x14ac:dyDescent="0.3">
      <c r="C41" s="86">
        <v>0</v>
      </c>
      <c r="D41" s="86">
        <v>0.91</v>
      </c>
      <c r="E41">
        <v>0.09</v>
      </c>
      <c r="F41">
        <v>0</v>
      </c>
      <c r="K41" s="68">
        <f t="shared" si="17"/>
        <v>0</v>
      </c>
      <c r="N41" s="38">
        <f t="shared" si="18"/>
        <v>0</v>
      </c>
      <c r="O41" s="38">
        <f t="shared" si="19"/>
        <v>0.91</v>
      </c>
      <c r="P41" s="38">
        <f t="shared" si="20"/>
        <v>0.09</v>
      </c>
      <c r="Q41" s="38">
        <f t="shared" si="21"/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f t="shared" si="22"/>
        <v>323.14999999999998</v>
      </c>
      <c r="X41" s="39">
        <v>0</v>
      </c>
      <c r="Y41" s="39">
        <f t="shared" si="23"/>
        <v>0</v>
      </c>
      <c r="AA41" s="3">
        <f t="shared" si="24"/>
        <v>12214.6</v>
      </c>
      <c r="AF41">
        <v>0.91</v>
      </c>
      <c r="AG41">
        <v>8.9999700000000002E-2</v>
      </c>
      <c r="AH41">
        <v>0</v>
      </c>
      <c r="AI41">
        <v>0</v>
      </c>
      <c r="AJ41" s="62">
        <v>2.6247300000000002E-7</v>
      </c>
      <c r="AK41">
        <v>0</v>
      </c>
      <c r="AL41" s="62">
        <v>7.7524899999999998E-10</v>
      </c>
      <c r="AM41" s="62">
        <v>2.6169800000000002E-7</v>
      </c>
      <c r="AO41" s="76">
        <f t="shared" si="9"/>
        <v>5.24946249E-7</v>
      </c>
      <c r="AP41" t="s">
        <v>30</v>
      </c>
      <c r="AQ41">
        <v>0.91</v>
      </c>
      <c r="AR41">
        <v>323.14999999999998</v>
      </c>
      <c r="AS41">
        <v>0</v>
      </c>
      <c r="AT41" s="62">
        <v>1221460</v>
      </c>
      <c r="AU41">
        <v>0</v>
      </c>
      <c r="AV41">
        <v>12214.6</v>
      </c>
      <c r="AW41">
        <v>0</v>
      </c>
    </row>
    <row r="43" spans="2:49" x14ac:dyDescent="0.3">
      <c r="B43" s="87" t="s">
        <v>33</v>
      </c>
      <c r="C43" s="88">
        <v>0</v>
      </c>
      <c r="D43" s="88">
        <v>1</v>
      </c>
      <c r="E43" s="87">
        <v>8.5400000000000004E-2</v>
      </c>
      <c r="F43" s="89">
        <v>0</v>
      </c>
      <c r="G43" s="87"/>
      <c r="H43" s="87"/>
      <c r="K43" s="66">
        <v>1</v>
      </c>
      <c r="L43" s="87">
        <v>92.792400000000001</v>
      </c>
      <c r="Y43" s="39">
        <f t="shared" si="23"/>
        <v>9279.24</v>
      </c>
    </row>
    <row r="49" spans="14:25" x14ac:dyDescent="0.3">
      <c r="N49" s="1"/>
      <c r="O49" s="1"/>
      <c r="P49" s="1"/>
      <c r="Q49" s="1"/>
      <c r="R49" s="1"/>
      <c r="S49" s="1"/>
      <c r="T49" s="1"/>
      <c r="U49" s="1"/>
      <c r="V49" s="1"/>
    </row>
    <row r="50" spans="14:25" x14ac:dyDescent="0.3">
      <c r="N50" s="38"/>
      <c r="O50" s="38"/>
      <c r="P50" s="38"/>
      <c r="Q50" s="38"/>
      <c r="R50" s="31"/>
      <c r="S50" s="31"/>
      <c r="T50" s="31"/>
      <c r="U50" s="31"/>
      <c r="V50" s="31"/>
      <c r="W50" s="39"/>
      <c r="X50" s="39"/>
      <c r="Y50" s="39"/>
    </row>
  </sheetData>
  <sortState xmlns:xlrd2="http://schemas.microsoft.com/office/spreadsheetml/2017/richdata2" ref="B3:AW35">
    <sortCondition ref="I3:I35"/>
    <sortCondition ref="K3:K35"/>
  </sortState>
  <phoneticPr fontId="9" type="noConversion"/>
  <conditionalFormatting sqref="AO3:AO3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4831-6A69-4EE7-983E-70FC5EC691C7}">
  <dimension ref="A1:AN103"/>
  <sheetViews>
    <sheetView topLeftCell="A40" zoomScale="130" zoomScaleNormal="130" workbookViewId="0">
      <selection activeCell="U31" sqref="U31"/>
    </sheetView>
  </sheetViews>
  <sheetFormatPr baseColWidth="10" defaultRowHeight="14.4" x14ac:dyDescent="0.3"/>
  <cols>
    <col min="1" max="1" width="17.33203125" style="210" bestFit="1" customWidth="1"/>
    <col min="2" max="2" width="14.33203125" style="210" bestFit="1" customWidth="1"/>
    <col min="3" max="4" width="14.88671875" style="210" bestFit="1" customWidth="1"/>
    <col min="5" max="6" width="15.21875" style="210" bestFit="1" customWidth="1"/>
    <col min="7" max="7" width="9.77734375" style="210" bestFit="1" customWidth="1"/>
    <col min="8" max="8" width="23.21875" style="210" bestFit="1" customWidth="1"/>
    <col min="9" max="9" width="23.21875" style="210" customWidth="1"/>
    <col min="10" max="29" width="11.5546875" style="210"/>
    <col min="30" max="30" width="14.109375" style="210" bestFit="1" customWidth="1"/>
    <col min="31" max="16384" width="11.5546875" style="210"/>
  </cols>
  <sheetData>
    <row r="1" spans="1:40" x14ac:dyDescent="0.3">
      <c r="A1" s="210" t="s">
        <v>69</v>
      </c>
      <c r="B1" s="210" t="s">
        <v>70</v>
      </c>
    </row>
    <row r="2" spans="1:40" x14ac:dyDescent="0.3">
      <c r="A2" s="210" t="s">
        <v>71</v>
      </c>
      <c r="B2" s="210" t="s">
        <v>72</v>
      </c>
      <c r="C2" s="210" t="s">
        <v>73</v>
      </c>
    </row>
    <row r="3" spans="1:40" x14ac:dyDescent="0.3">
      <c r="A3" s="210" t="s">
        <v>74</v>
      </c>
      <c r="B3" s="210" t="s">
        <v>75</v>
      </c>
      <c r="C3" s="210" t="s">
        <v>76</v>
      </c>
    </row>
    <row r="4" spans="1:40" x14ac:dyDescent="0.3">
      <c r="A4" s="210" t="s">
        <v>77</v>
      </c>
      <c r="B4" s="210" t="s">
        <v>78</v>
      </c>
      <c r="C4" s="210" t="s">
        <v>42</v>
      </c>
    </row>
    <row r="5" spans="1:40" x14ac:dyDescent="0.3">
      <c r="A5" s="210" t="s">
        <v>79</v>
      </c>
      <c r="B5" s="211">
        <v>32.0426</v>
      </c>
      <c r="C5" s="211">
        <v>18.0154</v>
      </c>
    </row>
    <row r="7" spans="1:40" x14ac:dyDescent="0.3">
      <c r="A7" s="210" t="s">
        <v>80</v>
      </c>
      <c r="B7" s="210" t="s">
        <v>81</v>
      </c>
      <c r="C7" s="210" t="s">
        <v>82</v>
      </c>
      <c r="D7" s="210" t="s">
        <v>82</v>
      </c>
      <c r="E7" s="210" t="s">
        <v>83</v>
      </c>
      <c r="F7" s="210" t="s">
        <v>83</v>
      </c>
      <c r="G7" s="210" t="s">
        <v>84</v>
      </c>
      <c r="H7" s="210" t="s">
        <v>85</v>
      </c>
    </row>
    <row r="8" spans="1:40" x14ac:dyDescent="0.3">
      <c r="A8" s="210" t="s">
        <v>86</v>
      </c>
      <c r="B8" s="210" t="s">
        <v>87</v>
      </c>
      <c r="C8" s="210" t="s">
        <v>88</v>
      </c>
      <c r="D8" s="210" t="s">
        <v>88</v>
      </c>
      <c r="E8" s="210" t="s">
        <v>88</v>
      </c>
      <c r="F8" s="210" t="s">
        <v>88</v>
      </c>
      <c r="U8" s="274" t="s">
        <v>89</v>
      </c>
      <c r="V8" s="274"/>
      <c r="W8" s="274"/>
      <c r="X8" s="274"/>
      <c r="Y8" s="274"/>
      <c r="Z8" s="274"/>
      <c r="AA8" s="274"/>
      <c r="AB8" s="274"/>
    </row>
    <row r="9" spans="1:40" x14ac:dyDescent="0.3">
      <c r="C9" s="210" t="s">
        <v>75</v>
      </c>
      <c r="D9" s="210" t="s">
        <v>76</v>
      </c>
      <c r="E9" s="210" t="s">
        <v>75</v>
      </c>
      <c r="F9" s="210" t="s">
        <v>76</v>
      </c>
      <c r="U9" s="274"/>
      <c r="V9" s="274"/>
      <c r="W9" s="274"/>
      <c r="X9" s="274"/>
      <c r="Y9" s="274"/>
      <c r="Z9" s="274"/>
      <c r="AA9" s="274"/>
      <c r="AB9" s="274"/>
      <c r="AG9" s="210" t="s">
        <v>111</v>
      </c>
      <c r="AH9" s="210" t="s">
        <v>64</v>
      </c>
      <c r="AI9" s="210" t="s">
        <v>111</v>
      </c>
      <c r="AJ9" s="210" t="s">
        <v>64</v>
      </c>
    </row>
    <row r="10" spans="1:40" x14ac:dyDescent="0.3">
      <c r="I10" s="210" t="s">
        <v>90</v>
      </c>
      <c r="V10" s="212"/>
      <c r="W10" s="213"/>
      <c r="AG10" s="223" t="s">
        <v>76</v>
      </c>
      <c r="AH10" s="223" t="s">
        <v>110</v>
      </c>
      <c r="AI10" s="223" t="s">
        <v>76</v>
      </c>
      <c r="AJ10" s="223" t="s">
        <v>110</v>
      </c>
    </row>
    <row r="11" spans="1:40" x14ac:dyDescent="0.3">
      <c r="A11" s="210">
        <v>323.14999999999998</v>
      </c>
      <c r="B11" s="210">
        <v>0.123497</v>
      </c>
      <c r="C11" s="210">
        <v>0</v>
      </c>
      <c r="D11" s="210">
        <v>1</v>
      </c>
      <c r="E11" s="210">
        <v>0</v>
      </c>
      <c r="F11" s="210">
        <v>1</v>
      </c>
      <c r="G11" s="210" t="s">
        <v>91</v>
      </c>
      <c r="H11" s="210" t="s">
        <v>92</v>
      </c>
      <c r="I11" s="210">
        <f>B11*1000</f>
        <v>123.497</v>
      </c>
      <c r="J11" s="210" t="s">
        <v>93</v>
      </c>
      <c r="K11" s="210" t="s">
        <v>94</v>
      </c>
      <c r="U11" s="214" t="s">
        <v>95</v>
      </c>
      <c r="V11" s="212" t="s">
        <v>96</v>
      </c>
      <c r="W11" s="212" t="s">
        <v>97</v>
      </c>
      <c r="X11" s="214" t="s">
        <v>55</v>
      </c>
      <c r="Y11" s="215"/>
      <c r="Z11" s="215"/>
      <c r="AA11" s="215"/>
      <c r="AB11" s="215"/>
      <c r="AD11" s="214" t="s">
        <v>109</v>
      </c>
      <c r="AF11" s="224" t="s">
        <v>106</v>
      </c>
      <c r="AG11" s="224" t="s">
        <v>112</v>
      </c>
      <c r="AH11" s="224" t="s">
        <v>113</v>
      </c>
      <c r="AI11" s="224" t="s">
        <v>114</v>
      </c>
      <c r="AJ11" s="224" t="s">
        <v>115</v>
      </c>
      <c r="AK11" s="224" t="s">
        <v>107</v>
      </c>
      <c r="AL11" s="224" t="s">
        <v>108</v>
      </c>
      <c r="AM11" s="225" t="s">
        <v>119</v>
      </c>
      <c r="AN11" s="225" t="s">
        <v>118</v>
      </c>
    </row>
    <row r="12" spans="1:40" x14ac:dyDescent="0.3">
      <c r="A12" s="210">
        <v>323.14999999999998</v>
      </c>
      <c r="B12" s="210">
        <v>0.174399</v>
      </c>
      <c r="C12" s="210">
        <v>6.2100000000000002E-2</v>
      </c>
      <c r="D12" s="210">
        <v>0.93789999999999996</v>
      </c>
      <c r="E12" s="210">
        <v>0.29609999999999997</v>
      </c>
      <c r="F12" s="210">
        <v>0.70389999999999997</v>
      </c>
      <c r="G12" s="210" t="s">
        <v>91</v>
      </c>
      <c r="H12" s="210" t="s">
        <v>92</v>
      </c>
      <c r="I12" s="210">
        <f t="shared" ref="I12:I75" si="0">B12*1000</f>
        <v>174.399</v>
      </c>
      <c r="T12" s="210" t="s">
        <v>38</v>
      </c>
      <c r="U12" s="210" t="s">
        <v>98</v>
      </c>
      <c r="V12" s="216">
        <v>0</v>
      </c>
      <c r="W12" s="217">
        <v>3.1421299999999999E-2</v>
      </c>
      <c r="X12" s="216">
        <v>31.421299999999999</v>
      </c>
      <c r="Y12" s="218">
        <v>1</v>
      </c>
      <c r="AD12" s="214" t="s">
        <v>117</v>
      </c>
      <c r="AE12" s="222">
        <v>323.14999999999998</v>
      </c>
      <c r="AF12" s="222">
        <v>7.7189999999999995E-2</v>
      </c>
      <c r="AG12" s="222">
        <v>0</v>
      </c>
      <c r="AH12" s="222">
        <v>1</v>
      </c>
      <c r="AI12" s="222">
        <v>0</v>
      </c>
      <c r="AJ12" s="222">
        <v>1</v>
      </c>
      <c r="AK12" s="210">
        <f>AF12*100</f>
        <v>7.7189999999999994</v>
      </c>
      <c r="AL12" s="210">
        <f>AF12*100000</f>
        <v>7718.9999999999991</v>
      </c>
      <c r="AM12" s="219">
        <v>1</v>
      </c>
      <c r="AN12" s="225">
        <f xml:space="preserve"> -3740.7*AM12^2-405.3*AM12+12097</f>
        <v>7951</v>
      </c>
    </row>
    <row r="13" spans="1:40" x14ac:dyDescent="0.3">
      <c r="A13" s="210">
        <v>323.14999999999998</v>
      </c>
      <c r="B13" s="210">
        <v>0.209596</v>
      </c>
      <c r="C13" s="210">
        <v>0.1123</v>
      </c>
      <c r="D13" s="210">
        <v>0.88770000000000004</v>
      </c>
      <c r="E13" s="210">
        <v>0.44600000000000001</v>
      </c>
      <c r="F13" s="210">
        <v>0.55400000000000005</v>
      </c>
      <c r="G13" s="210" t="s">
        <v>91</v>
      </c>
      <c r="H13" s="210" t="s">
        <v>92</v>
      </c>
      <c r="I13" s="210">
        <f t="shared" si="0"/>
        <v>209.596</v>
      </c>
      <c r="V13" s="210">
        <v>1.133</v>
      </c>
      <c r="W13" s="210">
        <v>3.0439999999999998E-2</v>
      </c>
      <c r="X13" s="210">
        <v>30.439999999999998</v>
      </c>
      <c r="Y13" s="218">
        <v>0.96876959260119722</v>
      </c>
      <c r="AE13" s="222">
        <v>323.14999999999998</v>
      </c>
      <c r="AF13" s="222">
        <v>7.7990000000000004E-2</v>
      </c>
      <c r="AG13" s="222">
        <v>9.2999999999999992E-3</v>
      </c>
      <c r="AH13" s="222">
        <v>0.99070000000000003</v>
      </c>
      <c r="AI13" s="222">
        <v>1.9E-2</v>
      </c>
      <c r="AJ13" s="222">
        <v>0.98099999999999998</v>
      </c>
      <c r="AK13" s="210">
        <f t="shared" ref="AK13:AK39" si="1">AF13*100</f>
        <v>7.7990000000000004</v>
      </c>
      <c r="AL13" s="210">
        <f t="shared" ref="AL13:AL39" si="2">AF13*100000</f>
        <v>7799</v>
      </c>
      <c r="AM13" s="219">
        <v>0.9</v>
      </c>
      <c r="AN13" s="225">
        <f t="shared" ref="AN13:AN23" si="3" xml:space="preserve"> -3740.7*AM13^2-405.3*AM13+12097</f>
        <v>8702.262999999999</v>
      </c>
    </row>
    <row r="14" spans="1:40" x14ac:dyDescent="0.3">
      <c r="A14" s="210">
        <v>323.14999999999998</v>
      </c>
      <c r="B14" s="210">
        <v>0.24909999999999999</v>
      </c>
      <c r="C14" s="210">
        <v>0.17879999999999999</v>
      </c>
      <c r="D14" s="210">
        <v>0.82120000000000004</v>
      </c>
      <c r="E14" s="210">
        <v>0.55400000000000005</v>
      </c>
      <c r="F14" s="210">
        <v>0.44600000000000001</v>
      </c>
      <c r="G14" s="210" t="s">
        <v>91</v>
      </c>
      <c r="H14" s="210" t="s">
        <v>92</v>
      </c>
      <c r="I14" s="210">
        <f t="shared" si="0"/>
        <v>249.1</v>
      </c>
      <c r="V14" s="210">
        <v>1.7250000000000001</v>
      </c>
      <c r="W14" s="210">
        <v>2.9690000000000001E-2</v>
      </c>
      <c r="X14" s="210">
        <v>29.69</v>
      </c>
      <c r="Y14" s="218">
        <v>0.94490043378217969</v>
      </c>
      <c r="AE14" s="222">
        <v>323.14999999999998</v>
      </c>
      <c r="AF14" s="222">
        <v>8.201E-2</v>
      </c>
      <c r="AG14" s="222">
        <v>3.5099999999999999E-2</v>
      </c>
      <c r="AH14" s="222">
        <v>0.96489999999999998</v>
      </c>
      <c r="AI14" s="222">
        <v>7.2999999999999995E-2</v>
      </c>
      <c r="AJ14" s="222">
        <v>0.92700000000000005</v>
      </c>
      <c r="AK14" s="210">
        <f t="shared" si="1"/>
        <v>8.2010000000000005</v>
      </c>
      <c r="AL14" s="210">
        <f t="shared" si="2"/>
        <v>8201</v>
      </c>
      <c r="AM14" s="219">
        <v>0.8</v>
      </c>
      <c r="AN14" s="225">
        <f t="shared" si="3"/>
        <v>9378.7119999999995</v>
      </c>
    </row>
    <row r="15" spans="1:40" x14ac:dyDescent="0.3">
      <c r="A15" s="210">
        <v>323.14999999999998</v>
      </c>
      <c r="B15" s="210">
        <v>0.293603</v>
      </c>
      <c r="C15" s="210">
        <v>0.25890000000000002</v>
      </c>
      <c r="D15" s="210">
        <v>0.74109999999999998</v>
      </c>
      <c r="E15" s="210">
        <v>0.65400000000000003</v>
      </c>
      <c r="F15" s="210">
        <v>0.34599999999999997</v>
      </c>
      <c r="G15" s="210" t="s">
        <v>91</v>
      </c>
      <c r="H15" s="210" t="s">
        <v>92</v>
      </c>
      <c r="I15" s="210">
        <f t="shared" si="0"/>
        <v>293.60300000000001</v>
      </c>
      <c r="V15" s="210">
        <v>2.5754000000000001</v>
      </c>
      <c r="W15" s="210">
        <v>2.8500000000000001E-2</v>
      </c>
      <c r="X15" s="210">
        <v>28.5</v>
      </c>
      <c r="Y15" s="218">
        <v>0.90702803512267161</v>
      </c>
      <c r="AE15" s="222">
        <v>323.14999999999998</v>
      </c>
      <c r="AF15" s="222">
        <v>8.8499999999999995E-2</v>
      </c>
      <c r="AG15" s="222">
        <v>9.9199999999999997E-2</v>
      </c>
      <c r="AH15" s="222">
        <v>0.90080000000000005</v>
      </c>
      <c r="AI15" s="222">
        <v>0.1638</v>
      </c>
      <c r="AJ15" s="222">
        <v>0.83620000000000005</v>
      </c>
      <c r="AK15" s="210">
        <f t="shared" si="1"/>
        <v>8.85</v>
      </c>
      <c r="AL15" s="210">
        <f t="shared" si="2"/>
        <v>8850</v>
      </c>
      <c r="AM15" s="219">
        <v>0.7</v>
      </c>
      <c r="AN15" s="225">
        <f t="shared" si="3"/>
        <v>9980.3469999999998</v>
      </c>
    </row>
    <row r="16" spans="1:40" x14ac:dyDescent="0.3">
      <c r="A16" s="210">
        <v>323.14999999999998</v>
      </c>
      <c r="B16" s="210">
        <v>0.32640000000000002</v>
      </c>
      <c r="C16" s="210">
        <v>0.32740000000000002</v>
      </c>
      <c r="D16" s="210">
        <v>0.67259999999999998</v>
      </c>
      <c r="E16" s="210">
        <v>0.71519999999999995</v>
      </c>
      <c r="F16" s="210">
        <v>0.2848</v>
      </c>
      <c r="G16" s="210" t="s">
        <v>91</v>
      </c>
      <c r="H16" s="210" t="s">
        <v>92</v>
      </c>
      <c r="I16" s="210">
        <f t="shared" si="0"/>
        <v>326.40000000000003</v>
      </c>
      <c r="AE16" s="222">
        <v>323.14999999999998</v>
      </c>
      <c r="AF16" s="222">
        <v>8.9099999999999999E-2</v>
      </c>
      <c r="AG16" s="222">
        <v>0.1033</v>
      </c>
      <c r="AH16" s="222">
        <v>0.89670000000000005</v>
      </c>
      <c r="AI16" s="222">
        <v>0.17169999999999999</v>
      </c>
      <c r="AJ16" s="222">
        <v>0.82830000000000004</v>
      </c>
      <c r="AK16" s="210">
        <f t="shared" si="1"/>
        <v>8.91</v>
      </c>
      <c r="AL16" s="210">
        <f t="shared" si="2"/>
        <v>8910</v>
      </c>
      <c r="AM16" s="219">
        <v>0.6</v>
      </c>
      <c r="AN16" s="225">
        <f t="shared" si="3"/>
        <v>10507.168</v>
      </c>
    </row>
    <row r="17" spans="1:40" x14ac:dyDescent="0.3">
      <c r="A17" s="210">
        <v>323.14999999999998</v>
      </c>
      <c r="B17" s="210">
        <v>0.36610300000000001</v>
      </c>
      <c r="C17" s="210">
        <v>0.44819999999999999</v>
      </c>
      <c r="D17" s="210">
        <v>0.55179999999999996</v>
      </c>
      <c r="E17" s="210">
        <v>0.7802</v>
      </c>
      <c r="F17" s="210">
        <v>0.2198</v>
      </c>
      <c r="G17" s="210" t="s">
        <v>91</v>
      </c>
      <c r="H17" s="210" t="s">
        <v>92</v>
      </c>
      <c r="I17" s="210">
        <f t="shared" si="0"/>
        <v>366.10300000000001</v>
      </c>
      <c r="U17" s="210" t="s">
        <v>99</v>
      </c>
      <c r="V17" s="216">
        <v>0</v>
      </c>
      <c r="W17" s="216">
        <f>16693.9/100000</f>
        <v>0.166939</v>
      </c>
      <c r="X17" s="216">
        <f t="shared" ref="X17:X28" si="4">W17*1000</f>
        <v>166.93899999999999</v>
      </c>
      <c r="Y17" s="218">
        <f>X17/$X$17</f>
        <v>1</v>
      </c>
      <c r="AE17" s="222">
        <v>323.14999999999998</v>
      </c>
      <c r="AF17" s="222">
        <v>9.4409999999999994E-2</v>
      </c>
      <c r="AG17" s="222">
        <v>0.1845</v>
      </c>
      <c r="AH17" s="222">
        <v>0.8155</v>
      </c>
      <c r="AI17" s="222">
        <v>0.27200000000000002</v>
      </c>
      <c r="AJ17" s="222">
        <v>0.72799999999999998</v>
      </c>
      <c r="AK17" s="210">
        <f t="shared" si="1"/>
        <v>9.4409999999999989</v>
      </c>
      <c r="AL17" s="210">
        <f t="shared" si="2"/>
        <v>9441</v>
      </c>
      <c r="AM17" s="219">
        <v>0.5</v>
      </c>
      <c r="AN17" s="225">
        <f t="shared" si="3"/>
        <v>10959.174999999999</v>
      </c>
    </row>
    <row r="18" spans="1:40" x14ac:dyDescent="0.3">
      <c r="A18" s="210">
        <v>323.14999999999998</v>
      </c>
      <c r="B18" s="210">
        <v>0.40259400000000001</v>
      </c>
      <c r="C18" s="210">
        <v>0.55640000000000001</v>
      </c>
      <c r="D18" s="210">
        <v>0.44359999999999999</v>
      </c>
      <c r="E18" s="210">
        <v>0.83089999999999997</v>
      </c>
      <c r="F18" s="210">
        <v>0.1691</v>
      </c>
      <c r="G18" s="210" t="s">
        <v>91</v>
      </c>
      <c r="H18" s="210" t="s">
        <v>92</v>
      </c>
      <c r="I18" s="210">
        <f t="shared" si="0"/>
        <v>402.59399999999999</v>
      </c>
      <c r="V18" s="210">
        <v>0.75880000000000003</v>
      </c>
      <c r="W18" s="210">
        <v>0.16259999999999999</v>
      </c>
      <c r="X18" s="210">
        <f t="shared" si="4"/>
        <v>162.6</v>
      </c>
      <c r="Y18" s="218">
        <f t="shared" ref="Y18:Y27" si="5">X18/$X$17</f>
        <v>0.974008470159759</v>
      </c>
      <c r="AE18" s="222">
        <v>323.14999999999998</v>
      </c>
      <c r="AF18" s="222">
        <v>9.9210000000000007E-2</v>
      </c>
      <c r="AG18" s="222">
        <v>0.27800000000000002</v>
      </c>
      <c r="AH18" s="222">
        <v>0.72199999999999998</v>
      </c>
      <c r="AI18" s="222">
        <v>0.37219999999999998</v>
      </c>
      <c r="AJ18" s="222">
        <v>0.62780000000000002</v>
      </c>
      <c r="AK18" s="210">
        <f t="shared" si="1"/>
        <v>9.9210000000000012</v>
      </c>
      <c r="AL18" s="210">
        <f t="shared" si="2"/>
        <v>9921</v>
      </c>
      <c r="AM18" s="219">
        <v>0.4</v>
      </c>
      <c r="AN18" s="225">
        <f t="shared" si="3"/>
        <v>11336.368</v>
      </c>
    </row>
    <row r="19" spans="1:40" x14ac:dyDescent="0.3">
      <c r="A19" s="210">
        <v>323.14999999999998</v>
      </c>
      <c r="B19" s="210">
        <v>0.43040499999999998</v>
      </c>
      <c r="C19" s="210">
        <v>0.64080000000000004</v>
      </c>
      <c r="D19" s="210">
        <v>0.35920000000000002</v>
      </c>
      <c r="E19" s="210">
        <v>0.86470000000000002</v>
      </c>
      <c r="F19" s="210">
        <v>0.1353</v>
      </c>
      <c r="G19" s="210" t="s">
        <v>91</v>
      </c>
      <c r="H19" s="210" t="s">
        <v>92</v>
      </c>
      <c r="I19" s="210">
        <f t="shared" si="0"/>
        <v>430.40499999999997</v>
      </c>
      <c r="V19" s="210">
        <v>1.1442000000000001</v>
      </c>
      <c r="W19" s="210">
        <v>0.16059999999999999</v>
      </c>
      <c r="X19" s="210">
        <f t="shared" si="4"/>
        <v>160.6</v>
      </c>
      <c r="Y19" s="218">
        <f t="shared" si="5"/>
        <v>0.96202804617255411</v>
      </c>
      <c r="AE19" s="222">
        <v>323.14999999999998</v>
      </c>
      <c r="AF19" s="222">
        <v>0.1033</v>
      </c>
      <c r="AG19" s="222">
        <v>0.38590000000000002</v>
      </c>
      <c r="AH19" s="222">
        <v>0.61409999999999998</v>
      </c>
      <c r="AI19" s="222">
        <v>0.47539999999999999</v>
      </c>
      <c r="AJ19" s="222">
        <v>0.52459999999999996</v>
      </c>
      <c r="AK19" s="210">
        <f t="shared" si="1"/>
        <v>10.33</v>
      </c>
      <c r="AL19" s="210">
        <f t="shared" si="2"/>
        <v>10330</v>
      </c>
      <c r="AM19" s="219">
        <v>0.3</v>
      </c>
      <c r="AN19" s="225">
        <f t="shared" si="3"/>
        <v>11638.746999999999</v>
      </c>
    </row>
    <row r="20" spans="1:40" x14ac:dyDescent="0.3">
      <c r="A20" s="210">
        <v>323.14999999999998</v>
      </c>
      <c r="B20" s="210">
        <v>0.46480199999999999</v>
      </c>
      <c r="C20" s="210">
        <v>0.74839999999999995</v>
      </c>
      <c r="D20" s="210">
        <v>0.25159999999999999</v>
      </c>
      <c r="E20" s="210">
        <v>0.9052</v>
      </c>
      <c r="F20" s="210">
        <v>9.4799999999999995E-2</v>
      </c>
      <c r="G20" s="210" t="s">
        <v>91</v>
      </c>
      <c r="H20" s="210" t="s">
        <v>92</v>
      </c>
      <c r="I20" s="210">
        <f t="shared" si="0"/>
        <v>464.80200000000002</v>
      </c>
      <c r="V20" s="210">
        <v>1.3915999999999999</v>
      </c>
      <c r="W20" s="210">
        <v>0.1583</v>
      </c>
      <c r="X20" s="210">
        <f t="shared" si="4"/>
        <v>158.29999999999998</v>
      </c>
      <c r="Y20" s="218">
        <f t="shared" si="5"/>
        <v>0.94825055858726837</v>
      </c>
      <c r="AE20" s="222">
        <v>323.14999999999998</v>
      </c>
      <c r="AF20" s="222">
        <v>0.1069</v>
      </c>
      <c r="AG20" s="222">
        <v>0.48149999999999998</v>
      </c>
      <c r="AH20" s="222">
        <v>0.51849999999999996</v>
      </c>
      <c r="AI20" s="222">
        <v>0.57440000000000002</v>
      </c>
      <c r="AJ20" s="222">
        <v>0.42559999999999998</v>
      </c>
      <c r="AK20" s="210">
        <f t="shared" si="1"/>
        <v>10.69</v>
      </c>
      <c r="AL20" s="210">
        <f t="shared" si="2"/>
        <v>10690</v>
      </c>
      <c r="AM20" s="219">
        <v>0.2</v>
      </c>
      <c r="AN20" s="225">
        <f t="shared" si="3"/>
        <v>11866.312</v>
      </c>
    </row>
    <row r="21" spans="1:40" x14ac:dyDescent="0.3">
      <c r="A21" s="210">
        <v>323.14999999999998</v>
      </c>
      <c r="B21" s="210">
        <v>0.505799</v>
      </c>
      <c r="C21" s="210">
        <v>0.86739999999999995</v>
      </c>
      <c r="D21" s="210">
        <v>0.1326</v>
      </c>
      <c r="E21" s="210">
        <v>0.95169999999999999</v>
      </c>
      <c r="F21" s="210">
        <v>4.8300000000000003E-2</v>
      </c>
      <c r="G21" s="210" t="s">
        <v>91</v>
      </c>
      <c r="H21" s="210" t="s">
        <v>92</v>
      </c>
      <c r="I21" s="210">
        <f t="shared" si="0"/>
        <v>505.79899999999998</v>
      </c>
      <c r="V21" s="210">
        <v>1.6734</v>
      </c>
      <c r="W21" s="210">
        <v>0.15590000000000001</v>
      </c>
      <c r="X21" s="210">
        <f t="shared" si="4"/>
        <v>155.9</v>
      </c>
      <c r="Y21" s="218">
        <f t="shared" si="5"/>
        <v>0.93387404980262256</v>
      </c>
      <c r="AE21" s="222">
        <v>323.14999999999998</v>
      </c>
      <c r="AF21" s="222">
        <v>0.1101</v>
      </c>
      <c r="AG21" s="222">
        <v>0.57809999999999995</v>
      </c>
      <c r="AH21" s="222">
        <v>0.4219</v>
      </c>
      <c r="AI21" s="222">
        <v>0.66259999999999997</v>
      </c>
      <c r="AJ21" s="222">
        <v>0.33739999999999998</v>
      </c>
      <c r="AK21" s="210">
        <f t="shared" si="1"/>
        <v>11.01</v>
      </c>
      <c r="AL21" s="210">
        <f t="shared" si="2"/>
        <v>11010</v>
      </c>
      <c r="AM21" s="219">
        <v>0.1</v>
      </c>
      <c r="AN21" s="225">
        <f t="shared" si="3"/>
        <v>12019.063</v>
      </c>
    </row>
    <row r="22" spans="1:40" x14ac:dyDescent="0.3">
      <c r="A22" s="210">
        <v>323.14999999999998</v>
      </c>
      <c r="B22" s="210">
        <v>0.53130299999999997</v>
      </c>
      <c r="C22" s="210">
        <v>0.93400000000000005</v>
      </c>
      <c r="D22" s="210">
        <v>6.6000000000000003E-2</v>
      </c>
      <c r="E22" s="210">
        <v>0.97640000000000005</v>
      </c>
      <c r="F22" s="210">
        <v>2.3599999999999999E-2</v>
      </c>
      <c r="G22" s="210" t="s">
        <v>91</v>
      </c>
      <c r="H22" s="210" t="s">
        <v>92</v>
      </c>
      <c r="I22" s="210">
        <f t="shared" si="0"/>
        <v>531.303</v>
      </c>
      <c r="V22" s="210">
        <v>1.8929</v>
      </c>
      <c r="W22" s="210">
        <v>0.1537</v>
      </c>
      <c r="X22" s="210">
        <f t="shared" si="4"/>
        <v>153.70000000000002</v>
      </c>
      <c r="Y22" s="218">
        <f t="shared" si="5"/>
        <v>0.92069558341669722</v>
      </c>
      <c r="AE22" s="222">
        <v>323.14999999999998</v>
      </c>
      <c r="AF22" s="222">
        <v>0.11310000000000001</v>
      </c>
      <c r="AG22" s="222">
        <v>0.6673</v>
      </c>
      <c r="AH22" s="222">
        <v>0.3327</v>
      </c>
      <c r="AI22" s="222">
        <v>0.75649999999999995</v>
      </c>
      <c r="AJ22" s="222">
        <v>0.24349999999999999</v>
      </c>
      <c r="AK22" s="210">
        <f t="shared" si="1"/>
        <v>11.31</v>
      </c>
      <c r="AL22" s="210">
        <f t="shared" si="2"/>
        <v>11310</v>
      </c>
      <c r="AM22" s="219">
        <v>0</v>
      </c>
      <c r="AN22" s="225">
        <f t="shared" si="3"/>
        <v>12097</v>
      </c>
    </row>
    <row r="23" spans="1:40" x14ac:dyDescent="0.3">
      <c r="A23" s="210">
        <v>323.14999999999998</v>
      </c>
      <c r="B23" s="210">
        <v>0.54779500000000003</v>
      </c>
      <c r="C23" s="210">
        <v>0.97850000000000004</v>
      </c>
      <c r="D23" s="210">
        <v>2.1499999999999998E-2</v>
      </c>
      <c r="E23" s="210">
        <v>0.99219999999999997</v>
      </c>
      <c r="F23" s="210">
        <v>7.7999999999999996E-3</v>
      </c>
      <c r="G23" s="210" t="s">
        <v>91</v>
      </c>
      <c r="H23" s="210" t="s">
        <v>92</v>
      </c>
      <c r="I23" s="210">
        <f t="shared" si="0"/>
        <v>547.79500000000007</v>
      </c>
      <c r="V23" s="210">
        <v>2.1000999999999999</v>
      </c>
      <c r="W23" s="210">
        <v>0.15190000000000001</v>
      </c>
      <c r="X23" s="210">
        <f t="shared" si="4"/>
        <v>151.9</v>
      </c>
      <c r="Y23" s="218">
        <f t="shared" si="5"/>
        <v>0.90991320182821278</v>
      </c>
      <c r="AE23" s="222">
        <v>323.14999999999998</v>
      </c>
      <c r="AF23" s="222">
        <v>0.1158</v>
      </c>
      <c r="AG23" s="222">
        <v>0.76829999999999998</v>
      </c>
      <c r="AH23" s="222">
        <v>0.23169999999999999</v>
      </c>
      <c r="AI23" s="222">
        <v>0.82850000000000001</v>
      </c>
      <c r="AJ23" s="222">
        <v>0.17150000000000001</v>
      </c>
      <c r="AK23" s="210">
        <f t="shared" si="1"/>
        <v>11.58</v>
      </c>
      <c r="AL23" s="210">
        <f t="shared" si="2"/>
        <v>11580</v>
      </c>
      <c r="AM23" s="221">
        <v>0.09</v>
      </c>
      <c r="AN23" s="225">
        <f t="shared" si="3"/>
        <v>12030.223330000001</v>
      </c>
    </row>
    <row r="24" spans="1:40" x14ac:dyDescent="0.3">
      <c r="A24" s="210">
        <v>323.14999999999998</v>
      </c>
      <c r="B24" s="210">
        <v>0.55610099999999996</v>
      </c>
      <c r="C24" s="210">
        <v>1</v>
      </c>
      <c r="D24" s="210">
        <v>0</v>
      </c>
      <c r="E24" s="210">
        <v>1</v>
      </c>
      <c r="F24" s="210">
        <v>0</v>
      </c>
      <c r="G24" s="210" t="s">
        <v>91</v>
      </c>
      <c r="H24" s="210" t="s">
        <v>92</v>
      </c>
      <c r="I24" s="210">
        <f t="shared" si="0"/>
        <v>556.101</v>
      </c>
      <c r="V24" s="210">
        <v>2.2376</v>
      </c>
      <c r="W24" s="210">
        <v>0.1507</v>
      </c>
      <c r="X24" s="210">
        <f t="shared" si="4"/>
        <v>150.69999999999999</v>
      </c>
      <c r="Y24" s="218">
        <f t="shared" si="5"/>
        <v>0.90272494743588971</v>
      </c>
      <c r="AE24" s="222">
        <v>323.14999999999998</v>
      </c>
      <c r="AF24" s="222">
        <v>0.1235</v>
      </c>
      <c r="AG24" s="222">
        <v>1</v>
      </c>
      <c r="AH24" s="222">
        <v>0</v>
      </c>
      <c r="AI24" s="222">
        <v>1</v>
      </c>
      <c r="AJ24" s="222">
        <v>0</v>
      </c>
      <c r="AK24" s="210">
        <f t="shared" si="1"/>
        <v>12.35</v>
      </c>
      <c r="AL24" s="210">
        <f t="shared" si="2"/>
        <v>12350</v>
      </c>
      <c r="AN24" s="225"/>
    </row>
    <row r="25" spans="1:40" x14ac:dyDescent="0.3">
      <c r="I25" s="210">
        <f t="shared" si="0"/>
        <v>0</v>
      </c>
      <c r="V25" s="210">
        <v>2.2896999999999998</v>
      </c>
      <c r="W25" s="210">
        <v>0.1502</v>
      </c>
      <c r="X25" s="210">
        <f t="shared" si="4"/>
        <v>150.19999999999999</v>
      </c>
      <c r="Y25" s="218">
        <f t="shared" si="5"/>
        <v>0.89972984143908852</v>
      </c>
      <c r="AD25" s="214" t="s">
        <v>116</v>
      </c>
      <c r="AE25" s="225">
        <v>323.14999999999998</v>
      </c>
      <c r="AF25" s="225">
        <v>7.7329999999999996E-2</v>
      </c>
      <c r="AG25" s="225">
        <v>1.02594E-2</v>
      </c>
      <c r="AH25" s="225">
        <v>0.98974099999999998</v>
      </c>
      <c r="AI25" s="225">
        <v>6.9660499999999997E-3</v>
      </c>
      <c r="AJ25" s="225">
        <v>0.99303399999999997</v>
      </c>
      <c r="AK25" s="210">
        <f t="shared" si="1"/>
        <v>7.7329999999999997</v>
      </c>
      <c r="AL25" s="210">
        <f t="shared" si="2"/>
        <v>7733</v>
      </c>
      <c r="AN25" s="225"/>
    </row>
    <row r="26" spans="1:40" x14ac:dyDescent="0.3">
      <c r="A26" s="210">
        <v>323.14999999999998</v>
      </c>
      <c r="B26" s="210">
        <v>0.123323</v>
      </c>
      <c r="C26" s="210">
        <v>0</v>
      </c>
      <c r="D26" s="210">
        <v>1</v>
      </c>
      <c r="E26" s="210">
        <v>0</v>
      </c>
      <c r="F26" s="210">
        <v>1</v>
      </c>
      <c r="G26" s="210" t="s">
        <v>91</v>
      </c>
      <c r="H26" s="210" t="s">
        <v>100</v>
      </c>
      <c r="I26" s="210">
        <f t="shared" si="0"/>
        <v>123.32300000000001</v>
      </c>
      <c r="J26" s="210" t="s">
        <v>101</v>
      </c>
      <c r="K26" s="210" t="s">
        <v>102</v>
      </c>
      <c r="V26" s="210">
        <v>2.4824999999999999</v>
      </c>
      <c r="W26" s="210">
        <v>0.1484</v>
      </c>
      <c r="X26" s="210">
        <f t="shared" si="4"/>
        <v>148.4</v>
      </c>
      <c r="Y26" s="218">
        <f t="shared" si="5"/>
        <v>0.88894745985060419</v>
      </c>
      <c r="AE26" s="225">
        <v>323.14999999999998</v>
      </c>
      <c r="AF26" s="225">
        <v>7.9729999999999995E-2</v>
      </c>
      <c r="AG26" s="225">
        <v>3.4481400000000002E-2</v>
      </c>
      <c r="AH26" s="225">
        <v>0.96551900000000002</v>
      </c>
      <c r="AI26" s="225">
        <v>5.81968E-2</v>
      </c>
      <c r="AJ26" s="225">
        <v>0.94180299999999995</v>
      </c>
      <c r="AK26" s="210">
        <f t="shared" si="1"/>
        <v>7.9729999999999999</v>
      </c>
      <c r="AL26" s="210">
        <f t="shared" si="2"/>
        <v>7972.9999999999991</v>
      </c>
      <c r="AN26" s="225"/>
    </row>
    <row r="27" spans="1:40" x14ac:dyDescent="0.3">
      <c r="A27" s="210">
        <v>323.14999999999998</v>
      </c>
      <c r="B27" s="210">
        <v>0.16362699999999999</v>
      </c>
      <c r="C27" s="210">
        <v>4.53E-2</v>
      </c>
      <c r="D27" s="210">
        <v>0.95469999999999999</v>
      </c>
      <c r="E27" s="210">
        <v>0.2661</v>
      </c>
      <c r="F27" s="210">
        <v>0.7339</v>
      </c>
      <c r="G27" s="210" t="s">
        <v>91</v>
      </c>
      <c r="H27" s="210" t="s">
        <v>100</v>
      </c>
      <c r="I27" s="210">
        <f t="shared" si="0"/>
        <v>163.62699999999998</v>
      </c>
      <c r="V27" s="210">
        <v>2.4925000000000002</v>
      </c>
      <c r="W27" s="210">
        <v>0.1484</v>
      </c>
      <c r="X27" s="210">
        <f t="shared" si="4"/>
        <v>148.4</v>
      </c>
      <c r="Y27" s="218">
        <f t="shared" si="5"/>
        <v>0.88894745985060419</v>
      </c>
      <c r="AE27" s="225">
        <v>323.14999999999998</v>
      </c>
      <c r="AF27" s="225">
        <v>8.6660000000000001E-2</v>
      </c>
      <c r="AG27" s="225">
        <v>8.3487099999999995E-2</v>
      </c>
      <c r="AH27" s="225">
        <v>0.91651300000000002</v>
      </c>
      <c r="AI27" s="225">
        <v>0.136296</v>
      </c>
      <c r="AJ27" s="225">
        <v>0.86370400000000003</v>
      </c>
      <c r="AK27" s="210">
        <f t="shared" si="1"/>
        <v>8.6660000000000004</v>
      </c>
      <c r="AL27" s="210">
        <f t="shared" si="2"/>
        <v>8666</v>
      </c>
      <c r="AN27" s="225"/>
    </row>
    <row r="28" spans="1:40" x14ac:dyDescent="0.3">
      <c r="A28" s="210">
        <v>323.14999999999998</v>
      </c>
      <c r="B28" s="210">
        <v>0.19563700000000001</v>
      </c>
      <c r="C28" s="210">
        <v>8.6300000000000002E-2</v>
      </c>
      <c r="D28" s="210">
        <v>0.91369999999999996</v>
      </c>
      <c r="E28" s="210">
        <v>0.40570000000000001</v>
      </c>
      <c r="F28" s="210">
        <v>0.59430000000000005</v>
      </c>
      <c r="G28" s="210" t="s">
        <v>91</v>
      </c>
      <c r="H28" s="210" t="s">
        <v>100</v>
      </c>
      <c r="I28" s="210">
        <f t="shared" si="0"/>
        <v>195.637</v>
      </c>
      <c r="V28" s="210">
        <v>2.5110000000000001</v>
      </c>
      <c r="W28" s="210">
        <v>0.1482</v>
      </c>
      <c r="X28" s="210">
        <f t="shared" si="4"/>
        <v>148.19999999999999</v>
      </c>
      <c r="Y28" s="218">
        <f>X28/$X$17</f>
        <v>0.88774941745188363</v>
      </c>
      <c r="AE28" s="225">
        <v>323.14999999999998</v>
      </c>
      <c r="AF28" s="225">
        <v>9.1990000000000002E-2</v>
      </c>
      <c r="AG28" s="225">
        <v>0.12280000000000001</v>
      </c>
      <c r="AH28" s="225">
        <v>0.87719999999999998</v>
      </c>
      <c r="AI28" s="225">
        <v>0.20131599999999999</v>
      </c>
      <c r="AJ28" s="225">
        <v>0.79868399999999995</v>
      </c>
      <c r="AK28" s="210">
        <f t="shared" si="1"/>
        <v>9.1989999999999998</v>
      </c>
      <c r="AL28" s="210">
        <f t="shared" si="2"/>
        <v>9199</v>
      </c>
      <c r="AN28" s="225"/>
    </row>
    <row r="29" spans="1:40" x14ac:dyDescent="0.3">
      <c r="A29" s="210">
        <v>323.14999999999998</v>
      </c>
      <c r="B29" s="210">
        <v>0.232261</v>
      </c>
      <c r="C29" s="210">
        <v>0.13869999999999999</v>
      </c>
      <c r="D29" s="210">
        <v>0.86129999999999995</v>
      </c>
      <c r="E29" s="210">
        <v>0.52270000000000005</v>
      </c>
      <c r="F29" s="210">
        <v>0.4773</v>
      </c>
      <c r="G29" s="210" t="s">
        <v>91</v>
      </c>
      <c r="H29" s="210" t="s">
        <v>100</v>
      </c>
      <c r="I29" s="210">
        <f t="shared" si="0"/>
        <v>232.261</v>
      </c>
      <c r="AE29" s="225">
        <v>323.14999999999998</v>
      </c>
      <c r="AF29" s="225">
        <v>9.6790000000000001E-2</v>
      </c>
      <c r="AG29" s="225">
        <v>0.21035100000000001</v>
      </c>
      <c r="AH29" s="225">
        <v>0.78964900000000005</v>
      </c>
      <c r="AI29" s="225">
        <v>0.29283700000000001</v>
      </c>
      <c r="AJ29" s="225">
        <v>0.70716299999999999</v>
      </c>
      <c r="AK29" s="210">
        <f t="shared" si="1"/>
        <v>9.6790000000000003</v>
      </c>
      <c r="AL29" s="210">
        <f t="shared" si="2"/>
        <v>9679</v>
      </c>
      <c r="AN29" s="225"/>
    </row>
    <row r="30" spans="1:40" x14ac:dyDescent="0.3">
      <c r="A30" s="210">
        <v>323.14999999999998</v>
      </c>
      <c r="B30" s="210">
        <v>0.25947199999999998</v>
      </c>
      <c r="C30" s="210">
        <v>0.18540000000000001</v>
      </c>
      <c r="D30" s="210">
        <v>0.81459999999999999</v>
      </c>
      <c r="E30" s="210">
        <v>0.58979999999999999</v>
      </c>
      <c r="F30" s="210">
        <v>0.41020000000000001</v>
      </c>
      <c r="G30" s="210" t="s">
        <v>91</v>
      </c>
      <c r="H30" s="210" t="s">
        <v>100</v>
      </c>
      <c r="I30" s="210">
        <f t="shared" si="0"/>
        <v>259.47199999999998</v>
      </c>
      <c r="U30" s="214" t="s">
        <v>105</v>
      </c>
      <c r="V30" s="214" t="s">
        <v>41</v>
      </c>
      <c r="W30" s="214" t="s">
        <v>64</v>
      </c>
      <c r="X30" s="214" t="s">
        <v>106</v>
      </c>
      <c r="Y30" s="214" t="s">
        <v>107</v>
      </c>
      <c r="Z30" s="214" t="s">
        <v>108</v>
      </c>
      <c r="AE30" s="225">
        <v>323.14999999999998</v>
      </c>
      <c r="AF30" s="225">
        <v>0.10106</v>
      </c>
      <c r="AG30" s="225">
        <v>0.30099500000000001</v>
      </c>
      <c r="AH30" s="225">
        <v>0.69900499999999999</v>
      </c>
      <c r="AI30" s="225">
        <v>0.39380599999999999</v>
      </c>
      <c r="AJ30" s="225">
        <v>0.60619400000000001</v>
      </c>
      <c r="AK30" s="210">
        <f t="shared" si="1"/>
        <v>10.106</v>
      </c>
      <c r="AL30" s="210">
        <f t="shared" si="2"/>
        <v>10106</v>
      </c>
      <c r="AN30" s="225"/>
    </row>
    <row r="31" spans="1:40" x14ac:dyDescent="0.3">
      <c r="A31" s="210">
        <v>323.14999999999998</v>
      </c>
      <c r="B31" s="210">
        <v>0.319934</v>
      </c>
      <c r="C31" s="210">
        <v>0.31369999999999998</v>
      </c>
      <c r="D31" s="210">
        <v>0.68630000000000002</v>
      </c>
      <c r="E31" s="210">
        <v>0.7087</v>
      </c>
      <c r="F31" s="210">
        <v>0.2913</v>
      </c>
      <c r="G31" s="210" t="s">
        <v>91</v>
      </c>
      <c r="H31" s="210" t="s">
        <v>100</v>
      </c>
      <c r="I31" s="210">
        <f t="shared" si="0"/>
        <v>319.93399999999997</v>
      </c>
      <c r="U31" s="220">
        <v>298.14999999999998</v>
      </c>
      <c r="V31" s="220">
        <v>0</v>
      </c>
      <c r="W31" s="220">
        <v>1</v>
      </c>
      <c r="X31" s="220">
        <v>2.1238E-2</v>
      </c>
      <c r="Y31" s="210">
        <f>X31*100</f>
        <v>2.1238000000000001</v>
      </c>
      <c r="Z31" s="210">
        <f>X31*100000</f>
        <v>2123.8000000000002</v>
      </c>
      <c r="AA31" s="220"/>
      <c r="AB31" s="220"/>
      <c r="AE31" s="225">
        <v>323.14999999999998</v>
      </c>
      <c r="AF31" s="225">
        <v>0.10399</v>
      </c>
      <c r="AG31" s="225">
        <v>0.33130799999999999</v>
      </c>
      <c r="AH31" s="225">
        <v>0.66869199999999995</v>
      </c>
      <c r="AI31" s="225">
        <v>0.452845</v>
      </c>
      <c r="AJ31" s="225">
        <v>0.54715499999999995</v>
      </c>
      <c r="AK31" s="210">
        <f t="shared" si="1"/>
        <v>10.398999999999999</v>
      </c>
      <c r="AL31" s="210">
        <f t="shared" si="2"/>
        <v>10399</v>
      </c>
      <c r="AN31" s="225"/>
    </row>
    <row r="32" spans="1:40" x14ac:dyDescent="0.3">
      <c r="A32" s="210">
        <v>323.14999999999998</v>
      </c>
      <c r="B32" s="210">
        <v>0.35595700000000002</v>
      </c>
      <c r="C32" s="210">
        <v>0.41770000000000002</v>
      </c>
      <c r="D32" s="210">
        <v>0.58230000000000004</v>
      </c>
      <c r="E32" s="210">
        <v>0.76839999999999997</v>
      </c>
      <c r="F32" s="210">
        <v>0.2316</v>
      </c>
      <c r="G32" s="210" t="s">
        <v>91</v>
      </c>
      <c r="H32" s="210" t="s">
        <v>100</v>
      </c>
      <c r="I32" s="210">
        <f t="shared" si="0"/>
        <v>355.95700000000005</v>
      </c>
      <c r="U32" s="220">
        <v>298.14999999999998</v>
      </c>
      <c r="V32" s="220">
        <v>2.3460000000000002E-2</v>
      </c>
      <c r="W32" s="220">
        <v>0.97653999999999996</v>
      </c>
      <c r="X32" s="220">
        <v>2.4171000000000002E-2</v>
      </c>
      <c r="Y32" s="210">
        <f t="shared" ref="Y32:Y64" si="6">X32*100</f>
        <v>2.4171</v>
      </c>
      <c r="Z32" s="210">
        <f t="shared" ref="Z32:Z64" si="7">X32*100000</f>
        <v>2417.1000000000004</v>
      </c>
      <c r="AA32" s="220"/>
      <c r="AB32" s="220"/>
      <c r="AE32" s="225">
        <v>323.14999999999998</v>
      </c>
      <c r="AF32" s="225">
        <v>0.10306</v>
      </c>
      <c r="AG32" s="225">
        <v>0.380521</v>
      </c>
      <c r="AH32" s="225">
        <v>0.619479</v>
      </c>
      <c r="AI32" s="225">
        <v>0.46528000000000003</v>
      </c>
      <c r="AJ32" s="225">
        <v>0.53471999999999997</v>
      </c>
      <c r="AK32" s="210">
        <f t="shared" si="1"/>
        <v>10.305999999999999</v>
      </c>
      <c r="AL32" s="210">
        <f t="shared" si="2"/>
        <v>10306</v>
      </c>
      <c r="AN32" s="225"/>
    </row>
    <row r="33" spans="1:40" x14ac:dyDescent="0.3">
      <c r="A33" s="210">
        <v>323.14999999999998</v>
      </c>
      <c r="B33" s="210">
        <v>0.39788699999999999</v>
      </c>
      <c r="C33" s="210">
        <v>0.54110000000000003</v>
      </c>
      <c r="D33" s="210">
        <v>0.45889999999999997</v>
      </c>
      <c r="E33" s="210">
        <v>0.82120000000000004</v>
      </c>
      <c r="F33" s="210">
        <v>0.17879999999999999</v>
      </c>
      <c r="G33" s="210" t="s">
        <v>91</v>
      </c>
      <c r="H33" s="210" t="s">
        <v>100</v>
      </c>
      <c r="I33" s="210">
        <f t="shared" si="0"/>
        <v>397.887</v>
      </c>
      <c r="U33" s="220">
        <v>298.14999999999998</v>
      </c>
      <c r="V33" s="220">
        <v>7.8009999999999996E-2</v>
      </c>
      <c r="W33" s="220">
        <v>0.92198999999999998</v>
      </c>
      <c r="X33" s="220">
        <v>3.0238000000000001E-2</v>
      </c>
      <c r="Y33" s="210">
        <f t="shared" si="6"/>
        <v>3.0238</v>
      </c>
      <c r="Z33" s="210">
        <f t="shared" si="7"/>
        <v>3023.8</v>
      </c>
      <c r="AA33" s="220"/>
      <c r="AB33" s="220"/>
      <c r="AE33" s="225">
        <v>323.14999999999998</v>
      </c>
      <c r="AF33" s="225">
        <v>0.10639</v>
      </c>
      <c r="AG33" s="225">
        <v>0.46965499999999999</v>
      </c>
      <c r="AH33" s="225">
        <v>0.53034499999999996</v>
      </c>
      <c r="AI33" s="225">
        <v>0.55640000000000001</v>
      </c>
      <c r="AJ33" s="225">
        <v>0.44359999999999999</v>
      </c>
      <c r="AK33" s="210">
        <f t="shared" si="1"/>
        <v>10.638999999999999</v>
      </c>
      <c r="AL33" s="210">
        <f t="shared" si="2"/>
        <v>10639</v>
      </c>
      <c r="AN33" s="225"/>
    </row>
    <row r="34" spans="1:40" x14ac:dyDescent="0.3">
      <c r="A34" s="210">
        <v>323.14999999999998</v>
      </c>
      <c r="B34" s="210">
        <v>0.422072</v>
      </c>
      <c r="C34" s="210">
        <v>0.61660000000000004</v>
      </c>
      <c r="D34" s="210">
        <v>0.38340000000000002</v>
      </c>
      <c r="E34" s="210">
        <v>0.85199999999999998</v>
      </c>
      <c r="F34" s="210">
        <v>0.14799999999999999</v>
      </c>
      <c r="G34" s="210" t="s">
        <v>91</v>
      </c>
      <c r="H34" s="210" t="s">
        <v>100</v>
      </c>
      <c r="I34" s="210">
        <f t="shared" si="0"/>
        <v>422.072</v>
      </c>
      <c r="U34" s="220">
        <v>298.14999999999998</v>
      </c>
      <c r="V34" s="220">
        <v>0.13730000000000001</v>
      </c>
      <c r="W34" s="220">
        <v>0.86270000000000002</v>
      </c>
      <c r="X34" s="220">
        <v>3.6450000000000003E-2</v>
      </c>
      <c r="Y34" s="210">
        <f t="shared" si="6"/>
        <v>3.6450000000000005</v>
      </c>
      <c r="Z34" s="210">
        <f t="shared" si="7"/>
        <v>3645.0000000000005</v>
      </c>
      <c r="AA34" s="220"/>
      <c r="AB34" s="220"/>
      <c r="AE34" s="225">
        <v>323.14999999999998</v>
      </c>
      <c r="AF34" s="225">
        <v>0.11172</v>
      </c>
      <c r="AG34" s="225">
        <v>0.55813500000000005</v>
      </c>
      <c r="AH34" s="225">
        <v>0.44186500000000001</v>
      </c>
      <c r="AI34" s="225">
        <v>0.63083500000000003</v>
      </c>
      <c r="AJ34" s="225">
        <v>0.36916500000000002</v>
      </c>
      <c r="AK34" s="210">
        <f t="shared" si="1"/>
        <v>11.172000000000001</v>
      </c>
      <c r="AL34" s="210">
        <f t="shared" si="2"/>
        <v>11172</v>
      </c>
      <c r="AN34" s="225"/>
    </row>
    <row r="35" spans="1:40" x14ac:dyDescent="0.3">
      <c r="A35" s="210">
        <v>323.14999999999998</v>
      </c>
      <c r="B35" s="210">
        <v>0.46957500000000002</v>
      </c>
      <c r="C35" s="210">
        <v>0.75980000000000003</v>
      </c>
      <c r="D35" s="210">
        <v>0.2402</v>
      </c>
      <c r="E35" s="210">
        <v>0.90900000000000003</v>
      </c>
      <c r="F35" s="210">
        <v>9.0999999999999998E-2</v>
      </c>
      <c r="G35" s="210" t="s">
        <v>91</v>
      </c>
      <c r="H35" s="210" t="s">
        <v>100</v>
      </c>
      <c r="I35" s="210">
        <f t="shared" si="0"/>
        <v>469.57500000000005</v>
      </c>
      <c r="U35" s="220">
        <v>298.14999999999998</v>
      </c>
      <c r="V35" s="220">
        <v>0.20749999999999999</v>
      </c>
      <c r="W35" s="220">
        <v>0.79249999999999998</v>
      </c>
      <c r="X35" s="220">
        <v>4.3715999999999998E-2</v>
      </c>
      <c r="Y35" s="210">
        <f t="shared" si="6"/>
        <v>4.3715999999999999</v>
      </c>
      <c r="Z35" s="210">
        <f t="shared" si="7"/>
        <v>4371.5999999999995</v>
      </c>
      <c r="AA35" s="220"/>
      <c r="AB35" s="220"/>
      <c r="AE35" s="225">
        <v>323.14999999999998</v>
      </c>
      <c r="AF35" s="225">
        <v>0.11452</v>
      </c>
      <c r="AG35" s="225">
        <v>0.66799799999999998</v>
      </c>
      <c r="AH35" s="225">
        <v>0.33200200000000002</v>
      </c>
      <c r="AI35" s="225">
        <v>0.73187100000000005</v>
      </c>
      <c r="AJ35" s="225">
        <v>0.26812900000000001</v>
      </c>
      <c r="AK35" s="210">
        <f t="shared" si="1"/>
        <v>11.452</v>
      </c>
      <c r="AL35" s="210">
        <f t="shared" si="2"/>
        <v>11452</v>
      </c>
      <c r="AN35" s="225"/>
    </row>
    <row r="36" spans="1:40" x14ac:dyDescent="0.3">
      <c r="A36" s="210">
        <v>323.14999999999998</v>
      </c>
      <c r="B36" s="210">
        <v>0.50187899999999996</v>
      </c>
      <c r="C36" s="210">
        <v>0.85250000000000004</v>
      </c>
      <c r="D36" s="210">
        <v>0.14749999999999999</v>
      </c>
      <c r="E36" s="210">
        <v>0.94550000000000001</v>
      </c>
      <c r="F36" s="210">
        <v>5.45E-2</v>
      </c>
      <c r="G36" s="210" t="s">
        <v>91</v>
      </c>
      <c r="H36" s="210" t="s">
        <v>100</v>
      </c>
      <c r="I36" s="210">
        <f t="shared" si="0"/>
        <v>501.87899999999996</v>
      </c>
      <c r="U36" s="220">
        <v>298.14999999999998</v>
      </c>
      <c r="V36" s="220">
        <v>0.29493000000000003</v>
      </c>
      <c r="W36" s="220">
        <v>0.70506999999999997</v>
      </c>
      <c r="X36" s="220">
        <v>5.3489000000000002E-2</v>
      </c>
      <c r="Y36" s="210">
        <f t="shared" si="6"/>
        <v>5.3489000000000004</v>
      </c>
      <c r="Z36" s="210">
        <f t="shared" si="7"/>
        <v>5348.9000000000005</v>
      </c>
      <c r="AA36" s="220"/>
      <c r="AB36" s="220"/>
      <c r="AE36" s="225">
        <v>323.14999999999998</v>
      </c>
      <c r="AF36" s="225">
        <v>0.11666</v>
      </c>
      <c r="AG36" s="225">
        <v>0.80164299999999999</v>
      </c>
      <c r="AH36" s="225">
        <v>0.19835700000000001</v>
      </c>
      <c r="AI36" s="225">
        <v>0.837418</v>
      </c>
      <c r="AJ36" s="225">
        <v>0.162582</v>
      </c>
      <c r="AK36" s="210">
        <f t="shared" si="1"/>
        <v>11.666</v>
      </c>
      <c r="AL36" s="210">
        <f t="shared" si="2"/>
        <v>11666</v>
      </c>
      <c r="AN36" s="225"/>
    </row>
    <row r="37" spans="1:40" x14ac:dyDescent="0.3">
      <c r="A37" s="210">
        <v>323.14999999999998</v>
      </c>
      <c r="B37" s="210">
        <v>0.53772900000000001</v>
      </c>
      <c r="C37" s="210">
        <v>0.95140000000000002</v>
      </c>
      <c r="D37" s="210">
        <v>4.8599999999999997E-2</v>
      </c>
      <c r="E37" s="210">
        <v>0.98170000000000002</v>
      </c>
      <c r="F37" s="210">
        <v>1.83E-2</v>
      </c>
      <c r="G37" s="210" t="s">
        <v>91</v>
      </c>
      <c r="H37" s="210" t="s">
        <v>100</v>
      </c>
      <c r="I37" s="210">
        <f t="shared" si="0"/>
        <v>537.72900000000004</v>
      </c>
      <c r="U37" s="220">
        <v>298.14999999999998</v>
      </c>
      <c r="V37" s="220">
        <v>0.37884000000000001</v>
      </c>
      <c r="W37" s="220">
        <v>0.62116000000000005</v>
      </c>
      <c r="X37" s="220">
        <v>6.4020999999999995E-2</v>
      </c>
      <c r="Y37" s="210">
        <f t="shared" si="6"/>
        <v>6.402099999999999</v>
      </c>
      <c r="Z37" s="210">
        <f t="shared" si="7"/>
        <v>6402.0999999999995</v>
      </c>
      <c r="AA37" s="220"/>
      <c r="AB37" s="220"/>
      <c r="AE37" s="225">
        <v>323.14999999999998</v>
      </c>
      <c r="AF37" s="225">
        <v>0.11719</v>
      </c>
      <c r="AG37" s="225">
        <v>0.80559800000000004</v>
      </c>
      <c r="AH37" s="225">
        <v>0.19440199999999999</v>
      </c>
      <c r="AI37" s="225">
        <v>0.856047</v>
      </c>
      <c r="AJ37" s="225">
        <v>0.143953</v>
      </c>
      <c r="AK37" s="210">
        <f t="shared" si="1"/>
        <v>11.718999999999999</v>
      </c>
      <c r="AL37" s="210">
        <f t="shared" si="2"/>
        <v>11719</v>
      </c>
      <c r="AN37" s="225"/>
    </row>
    <row r="38" spans="1:40" x14ac:dyDescent="0.3">
      <c r="A38" s="210">
        <v>323.14999999999998</v>
      </c>
      <c r="B38" s="210">
        <v>0.55648799999999998</v>
      </c>
      <c r="C38" s="210">
        <v>1</v>
      </c>
      <c r="D38" s="210">
        <v>0</v>
      </c>
      <c r="E38" s="210">
        <v>1</v>
      </c>
      <c r="F38" s="210">
        <v>0</v>
      </c>
      <c r="G38" s="210" t="s">
        <v>91</v>
      </c>
      <c r="H38" s="210" t="s">
        <v>100</v>
      </c>
      <c r="I38" s="210">
        <f t="shared" si="0"/>
        <v>556.48799999999994</v>
      </c>
      <c r="U38" s="220">
        <v>298.14999999999998</v>
      </c>
      <c r="V38" s="220">
        <v>0.46095999999999998</v>
      </c>
      <c r="W38" s="220">
        <v>0.53903999999999996</v>
      </c>
      <c r="X38" s="220">
        <v>7.5593999999999995E-2</v>
      </c>
      <c r="Y38" s="210">
        <f t="shared" si="6"/>
        <v>7.5593999999999992</v>
      </c>
      <c r="Z38" s="210">
        <f t="shared" si="7"/>
        <v>7559.4</v>
      </c>
      <c r="AA38" s="220"/>
      <c r="AB38" s="220"/>
      <c r="AE38" s="225">
        <v>323.14999999999998</v>
      </c>
      <c r="AF38" s="225">
        <v>0.12092</v>
      </c>
      <c r="AG38" s="225">
        <v>0.91067500000000001</v>
      </c>
      <c r="AH38" s="225">
        <v>8.9325000000000002E-2</v>
      </c>
      <c r="AI38" s="225">
        <v>0.93695700000000004</v>
      </c>
      <c r="AJ38" s="225">
        <v>6.3043000000000002E-2</v>
      </c>
      <c r="AK38" s="210">
        <f t="shared" si="1"/>
        <v>12.092000000000001</v>
      </c>
      <c r="AL38" s="210">
        <f t="shared" si="2"/>
        <v>12092</v>
      </c>
      <c r="AN38" s="225"/>
    </row>
    <row r="39" spans="1:40" x14ac:dyDescent="0.3">
      <c r="A39" s="210">
        <v>338.15</v>
      </c>
      <c r="B39" s="210">
        <v>0.25003300000000001</v>
      </c>
      <c r="C39" s="210">
        <v>0</v>
      </c>
      <c r="D39" s="210">
        <v>1</v>
      </c>
      <c r="E39" s="210">
        <v>0</v>
      </c>
      <c r="F39" s="210">
        <v>1</v>
      </c>
      <c r="G39" s="210" t="s">
        <v>91</v>
      </c>
      <c r="H39" s="210" t="s">
        <v>100</v>
      </c>
      <c r="I39" s="210">
        <f t="shared" si="0"/>
        <v>250.03300000000002</v>
      </c>
      <c r="U39" s="220">
        <v>298.14999999999998</v>
      </c>
      <c r="V39" s="220">
        <v>0.53066000000000002</v>
      </c>
      <c r="W39" s="220">
        <v>0.46933999999999998</v>
      </c>
      <c r="X39" s="220">
        <v>8.5606000000000002E-2</v>
      </c>
      <c r="Y39" s="210">
        <f t="shared" si="6"/>
        <v>8.5606000000000009</v>
      </c>
      <c r="Z39" s="210">
        <f t="shared" si="7"/>
        <v>8560.6</v>
      </c>
      <c r="AA39" s="220"/>
      <c r="AB39" s="220"/>
      <c r="AE39" s="225">
        <v>323.14999999999998</v>
      </c>
      <c r="AF39" s="225">
        <v>0.12332</v>
      </c>
      <c r="AG39" s="225">
        <v>1</v>
      </c>
      <c r="AH39" s="225">
        <v>0</v>
      </c>
      <c r="AI39" s="225">
        <v>1</v>
      </c>
      <c r="AJ39" s="225">
        <v>0</v>
      </c>
      <c r="AK39" s="210">
        <f t="shared" si="1"/>
        <v>12.332000000000001</v>
      </c>
      <c r="AL39" s="210">
        <f t="shared" si="2"/>
        <v>12332</v>
      </c>
      <c r="AN39" s="225"/>
    </row>
    <row r="40" spans="1:40" x14ac:dyDescent="0.3">
      <c r="A40" s="210">
        <v>338.15</v>
      </c>
      <c r="B40" s="210">
        <v>0.39026100000000002</v>
      </c>
      <c r="C40" s="210">
        <v>8.5400000000000004E-2</v>
      </c>
      <c r="D40" s="210">
        <v>0.91459999999999997</v>
      </c>
      <c r="E40" s="210">
        <v>0.3926</v>
      </c>
      <c r="F40" s="210">
        <v>0.60740000000000005</v>
      </c>
      <c r="G40" s="210" t="s">
        <v>91</v>
      </c>
      <c r="H40" s="210" t="s">
        <v>100</v>
      </c>
      <c r="I40" s="210">
        <f t="shared" si="0"/>
        <v>390.26100000000002</v>
      </c>
      <c r="U40" s="220">
        <v>298.14999999999998</v>
      </c>
      <c r="V40" s="220">
        <v>0.59177000000000002</v>
      </c>
      <c r="W40" s="220">
        <v>0.40822999999999998</v>
      </c>
      <c r="X40" s="220">
        <v>9.5631999999999995E-2</v>
      </c>
      <c r="Y40" s="210">
        <f t="shared" si="6"/>
        <v>9.5632000000000001</v>
      </c>
      <c r="Z40" s="210">
        <f t="shared" si="7"/>
        <v>9563.1999999999989</v>
      </c>
      <c r="AA40" s="220"/>
      <c r="AB40" s="220"/>
    </row>
    <row r="41" spans="1:40" x14ac:dyDescent="0.3">
      <c r="A41" s="210">
        <v>338.15</v>
      </c>
      <c r="B41" s="210">
        <v>0.39202100000000001</v>
      </c>
      <c r="C41" s="210">
        <v>8.7400000000000005E-2</v>
      </c>
      <c r="D41" s="210">
        <v>0.91259999999999997</v>
      </c>
      <c r="E41" s="210">
        <v>0.40179999999999999</v>
      </c>
      <c r="F41" s="210">
        <v>0.59819999999999995</v>
      </c>
      <c r="G41" s="210" t="s">
        <v>91</v>
      </c>
      <c r="H41" s="210" t="s">
        <v>100</v>
      </c>
      <c r="I41" s="210">
        <f t="shared" si="0"/>
        <v>392.02100000000002</v>
      </c>
      <c r="U41" s="220">
        <v>298.14999999999998</v>
      </c>
      <c r="V41" s="220">
        <v>0.65722999999999998</v>
      </c>
      <c r="W41" s="220">
        <v>0.34277000000000002</v>
      </c>
      <c r="X41" s="220">
        <v>0.107298</v>
      </c>
      <c r="Y41" s="210">
        <f t="shared" si="6"/>
        <v>10.729800000000001</v>
      </c>
      <c r="Z41" s="210">
        <f t="shared" si="7"/>
        <v>10729.800000000001</v>
      </c>
      <c r="AA41" s="220"/>
      <c r="AB41" s="220"/>
    </row>
    <row r="42" spans="1:40" x14ac:dyDescent="0.3">
      <c r="A42" s="210">
        <v>338.15</v>
      </c>
      <c r="B42" s="210">
        <v>0.44957599999999998</v>
      </c>
      <c r="C42" s="210">
        <v>0.1328</v>
      </c>
      <c r="D42" s="210">
        <v>0.86719999999999997</v>
      </c>
      <c r="E42" s="210">
        <v>0.49630000000000002</v>
      </c>
      <c r="F42" s="210">
        <v>0.50370000000000004</v>
      </c>
      <c r="G42" s="210" t="s">
        <v>91</v>
      </c>
      <c r="H42" s="210" t="s">
        <v>100</v>
      </c>
      <c r="I42" s="210">
        <f t="shared" si="0"/>
        <v>449.57599999999996</v>
      </c>
      <c r="U42" s="220">
        <v>298.14999999999998</v>
      </c>
      <c r="V42" s="220">
        <v>0.72487000000000001</v>
      </c>
      <c r="W42" s="220">
        <v>0.27512999999999999</v>
      </c>
      <c r="X42" s="220">
        <v>0.119697</v>
      </c>
      <c r="Y42" s="210">
        <f t="shared" si="6"/>
        <v>11.9697</v>
      </c>
      <c r="Z42" s="210">
        <f t="shared" si="7"/>
        <v>11969.699999999999</v>
      </c>
      <c r="AA42" s="220"/>
      <c r="AB42" s="220"/>
    </row>
    <row r="43" spans="1:40" x14ac:dyDescent="0.3">
      <c r="A43" s="210">
        <v>338.15</v>
      </c>
      <c r="B43" s="210">
        <v>0.50301200000000001</v>
      </c>
      <c r="C43" s="210">
        <v>0.18160000000000001</v>
      </c>
      <c r="D43" s="210">
        <v>0.81840000000000002</v>
      </c>
      <c r="E43" s="210">
        <v>0.57179999999999997</v>
      </c>
      <c r="F43" s="210">
        <v>0.42820000000000003</v>
      </c>
      <c r="G43" s="210" t="s">
        <v>91</v>
      </c>
      <c r="H43" s="210" t="s">
        <v>100</v>
      </c>
      <c r="I43" s="210">
        <f t="shared" si="0"/>
        <v>503.012</v>
      </c>
      <c r="U43" s="220">
        <v>298.14999999999998</v>
      </c>
      <c r="V43" s="220">
        <v>0.79125999999999996</v>
      </c>
      <c r="W43" s="220">
        <v>0.20874000000000001</v>
      </c>
      <c r="X43" s="220">
        <v>0.13209599999999999</v>
      </c>
      <c r="Y43" s="210">
        <f t="shared" si="6"/>
        <v>13.209599999999998</v>
      </c>
      <c r="Z43" s="210">
        <f t="shared" si="7"/>
        <v>13209.599999999999</v>
      </c>
      <c r="AA43" s="220"/>
      <c r="AB43" s="220"/>
    </row>
    <row r="44" spans="1:40" x14ac:dyDescent="0.3">
      <c r="A44" s="210">
        <v>338.15</v>
      </c>
      <c r="B44" s="210">
        <v>0.57275299999999996</v>
      </c>
      <c r="C44" s="210">
        <v>0.2586</v>
      </c>
      <c r="D44" s="210">
        <v>0.74139999999999995</v>
      </c>
      <c r="E44" s="210">
        <v>0.6512</v>
      </c>
      <c r="F44" s="210">
        <v>0.3488</v>
      </c>
      <c r="G44" s="210" t="s">
        <v>91</v>
      </c>
      <c r="H44" s="210" t="s">
        <v>100</v>
      </c>
      <c r="I44" s="210">
        <f t="shared" si="0"/>
        <v>572.75299999999993</v>
      </c>
      <c r="U44" s="220">
        <v>298.14999999999998</v>
      </c>
      <c r="V44" s="220">
        <v>0.85157000000000005</v>
      </c>
      <c r="W44" s="220">
        <v>0.14843000000000001</v>
      </c>
      <c r="X44" s="220">
        <v>0.143095</v>
      </c>
      <c r="Y44" s="210">
        <f t="shared" si="6"/>
        <v>14.3095</v>
      </c>
      <c r="Z44" s="210">
        <f t="shared" si="7"/>
        <v>14309.5</v>
      </c>
      <c r="AA44" s="220"/>
      <c r="AB44" s="220"/>
    </row>
    <row r="45" spans="1:40" x14ac:dyDescent="0.3">
      <c r="A45" s="210">
        <v>338.15</v>
      </c>
      <c r="B45" s="210">
        <v>0.72638000000000003</v>
      </c>
      <c r="C45" s="210">
        <v>0.49199999999999999</v>
      </c>
      <c r="D45" s="210">
        <v>0.50800000000000001</v>
      </c>
      <c r="E45" s="210">
        <v>0.78420000000000001</v>
      </c>
      <c r="F45" s="210">
        <v>0.21579999999999999</v>
      </c>
      <c r="G45" s="210" t="s">
        <v>91</v>
      </c>
      <c r="H45" s="210" t="s">
        <v>100</v>
      </c>
      <c r="I45" s="210">
        <f t="shared" si="0"/>
        <v>726.38</v>
      </c>
      <c r="U45" s="220">
        <v>298.14999999999998</v>
      </c>
      <c r="V45" s="220">
        <v>0.89995000000000003</v>
      </c>
      <c r="W45" s="220">
        <v>0.10005</v>
      </c>
      <c r="X45" s="220">
        <v>0.15180099999999999</v>
      </c>
      <c r="Y45" s="210">
        <f t="shared" si="6"/>
        <v>15.180099999999999</v>
      </c>
      <c r="Z45" s="210">
        <f t="shared" si="7"/>
        <v>15180.099999999999</v>
      </c>
      <c r="AA45" s="220"/>
      <c r="AB45" s="220"/>
    </row>
    <row r="46" spans="1:40" x14ac:dyDescent="0.3">
      <c r="A46" s="210">
        <v>338.15</v>
      </c>
      <c r="B46" s="210">
        <v>0.77842900000000004</v>
      </c>
      <c r="C46" s="210">
        <v>0.58150000000000002</v>
      </c>
      <c r="D46" s="210">
        <v>0.41849999999999998</v>
      </c>
      <c r="E46" s="210">
        <v>0.82420000000000004</v>
      </c>
      <c r="F46" s="210">
        <v>0.17580000000000001</v>
      </c>
      <c r="G46" s="210" t="s">
        <v>91</v>
      </c>
      <c r="H46" s="210" t="s">
        <v>100</v>
      </c>
      <c r="I46" s="210">
        <f t="shared" si="0"/>
        <v>778.42900000000009</v>
      </c>
      <c r="U46" s="220">
        <v>298.14999999999998</v>
      </c>
      <c r="V46" s="220">
        <v>0.93840000000000001</v>
      </c>
      <c r="W46" s="220">
        <v>6.1600000000000002E-2</v>
      </c>
      <c r="X46" s="220">
        <v>0.158694</v>
      </c>
      <c r="Y46" s="210">
        <f t="shared" si="6"/>
        <v>15.869400000000001</v>
      </c>
      <c r="Z46" s="210">
        <f t="shared" si="7"/>
        <v>15869.4</v>
      </c>
      <c r="AA46" s="220"/>
      <c r="AB46" s="220"/>
    </row>
    <row r="47" spans="1:40" x14ac:dyDescent="0.3">
      <c r="A47" s="210">
        <v>338.15</v>
      </c>
      <c r="B47" s="210">
        <v>0.84621100000000005</v>
      </c>
      <c r="C47" s="210">
        <v>0.70430000000000004</v>
      </c>
      <c r="D47" s="210">
        <v>0.29570000000000002</v>
      </c>
      <c r="E47" s="210">
        <v>0.87470000000000003</v>
      </c>
      <c r="F47" s="210">
        <v>0.12529999999999999</v>
      </c>
      <c r="G47" s="210" t="s">
        <v>91</v>
      </c>
      <c r="H47" s="210" t="s">
        <v>100</v>
      </c>
      <c r="I47" s="210">
        <f t="shared" si="0"/>
        <v>846.21100000000001</v>
      </c>
      <c r="U47" s="220">
        <v>298.14999999999998</v>
      </c>
      <c r="V47" s="220">
        <v>0.96701999999999999</v>
      </c>
      <c r="W47" s="220">
        <v>3.2980000000000002E-2</v>
      </c>
      <c r="X47" s="220">
        <v>0.16350700000000001</v>
      </c>
      <c r="Y47" s="210">
        <f t="shared" si="6"/>
        <v>16.3507</v>
      </c>
      <c r="Z47" s="210">
        <f t="shared" si="7"/>
        <v>16350.7</v>
      </c>
      <c r="AA47" s="220"/>
      <c r="AB47" s="220"/>
    </row>
    <row r="48" spans="1:40" x14ac:dyDescent="0.3">
      <c r="A48" s="210">
        <v>338.15</v>
      </c>
      <c r="B48" s="210">
        <v>0.90711200000000003</v>
      </c>
      <c r="C48" s="210">
        <v>0.80279999999999996</v>
      </c>
      <c r="D48" s="210">
        <v>0.19719999999999999</v>
      </c>
      <c r="E48" s="210">
        <v>0.91800000000000004</v>
      </c>
      <c r="F48" s="210">
        <v>8.2000000000000003E-2</v>
      </c>
      <c r="G48" s="210" t="s">
        <v>91</v>
      </c>
      <c r="H48" s="210" t="s">
        <v>100</v>
      </c>
      <c r="I48" s="210">
        <f t="shared" si="0"/>
        <v>907.11200000000008</v>
      </c>
      <c r="U48" s="220">
        <v>298.14999999999998</v>
      </c>
      <c r="V48" s="220">
        <v>0.99039999999999995</v>
      </c>
      <c r="W48" s="220">
        <v>9.5999999999999992E-3</v>
      </c>
      <c r="X48" s="220">
        <v>0.16719999999999999</v>
      </c>
      <c r="Y48" s="210">
        <f t="shared" si="6"/>
        <v>16.72</v>
      </c>
      <c r="Z48" s="210">
        <f t="shared" si="7"/>
        <v>16720</v>
      </c>
      <c r="AA48" s="220"/>
      <c r="AB48" s="220"/>
    </row>
    <row r="49" spans="1:28" x14ac:dyDescent="0.3">
      <c r="A49" s="210">
        <v>338.15</v>
      </c>
      <c r="B49" s="210">
        <v>0.96961399999999998</v>
      </c>
      <c r="C49" s="210">
        <v>0.90300000000000002</v>
      </c>
      <c r="D49" s="210">
        <v>9.7000000000000003E-2</v>
      </c>
      <c r="E49" s="210">
        <v>0.96050000000000002</v>
      </c>
      <c r="F49" s="210">
        <v>3.95E-2</v>
      </c>
      <c r="G49" s="210" t="s">
        <v>91</v>
      </c>
      <c r="H49" s="210" t="s">
        <v>100</v>
      </c>
      <c r="I49" s="210">
        <f t="shared" si="0"/>
        <v>969.61400000000003</v>
      </c>
      <c r="U49" s="220">
        <v>298.14999999999998</v>
      </c>
      <c r="V49" s="220">
        <v>1</v>
      </c>
      <c r="W49" s="220">
        <v>0</v>
      </c>
      <c r="X49" s="220">
        <v>0.168799</v>
      </c>
      <c r="Y49" s="210">
        <f t="shared" si="6"/>
        <v>16.879899999999999</v>
      </c>
      <c r="Z49" s="210">
        <f t="shared" si="7"/>
        <v>16879.900000000001</v>
      </c>
      <c r="AA49" s="220" t="s">
        <v>119</v>
      </c>
      <c r="AB49" s="220" t="s">
        <v>118</v>
      </c>
    </row>
    <row r="50" spans="1:28" x14ac:dyDescent="0.3">
      <c r="A50" s="210">
        <v>338.15</v>
      </c>
      <c r="B50" s="210">
        <v>1.033182</v>
      </c>
      <c r="C50" s="210">
        <v>1</v>
      </c>
      <c r="D50" s="210">
        <v>0</v>
      </c>
      <c r="E50" s="210">
        <v>1</v>
      </c>
      <c r="F50" s="210">
        <v>0</v>
      </c>
      <c r="G50" s="210" t="s">
        <v>91</v>
      </c>
      <c r="H50" s="210" t="s">
        <v>100</v>
      </c>
      <c r="I50" s="210">
        <f t="shared" si="0"/>
        <v>1033.182</v>
      </c>
      <c r="U50" s="3">
        <v>323.14999999999998</v>
      </c>
      <c r="V50" s="3">
        <v>0</v>
      </c>
      <c r="W50" s="3">
        <v>1</v>
      </c>
      <c r="X50" s="3">
        <v>7.6647000000000007E-2</v>
      </c>
      <c r="Y50" s="219">
        <f t="shared" si="6"/>
        <v>7.6647000000000007</v>
      </c>
      <c r="Z50" s="210">
        <f t="shared" si="7"/>
        <v>7664.7000000000007</v>
      </c>
      <c r="AA50" s="219">
        <v>1</v>
      </c>
      <c r="AB50" s="220">
        <f>16608*AA50^2-64751*AA50+55831</f>
        <v>7688</v>
      </c>
    </row>
    <row r="51" spans="1:28" x14ac:dyDescent="0.3">
      <c r="U51" s="3">
        <v>323.14999999999998</v>
      </c>
      <c r="V51" s="3">
        <v>3.1800000000000002E-2</v>
      </c>
      <c r="W51" s="3">
        <v>0.96819999999999995</v>
      </c>
      <c r="X51" s="3">
        <v>8.8246000000000005E-2</v>
      </c>
      <c r="Y51" s="219">
        <f t="shared" si="6"/>
        <v>8.8246000000000002</v>
      </c>
      <c r="Z51" s="210">
        <f t="shared" si="7"/>
        <v>8824.6</v>
      </c>
      <c r="AA51" s="219">
        <v>0.9</v>
      </c>
      <c r="AB51" s="220">
        <f t="shared" ref="AB51:AB61" si="8">16608*AA51^2-64751*AA51+55831</f>
        <v>11007.580000000002</v>
      </c>
    </row>
    <row r="52" spans="1:28" x14ac:dyDescent="0.3">
      <c r="A52" s="210">
        <v>323.14999999999998</v>
      </c>
      <c r="B52" s="210">
        <v>0.29118899999999998</v>
      </c>
      <c r="C52" s="210">
        <v>0.247</v>
      </c>
      <c r="D52" s="210">
        <v>0.753</v>
      </c>
      <c r="E52" s="210">
        <v>0.67100000000000004</v>
      </c>
      <c r="F52" s="210">
        <v>0.32900000000000001</v>
      </c>
      <c r="G52" s="210" t="s">
        <v>91</v>
      </c>
      <c r="H52" s="210" t="s">
        <v>39</v>
      </c>
      <c r="I52" s="210">
        <f t="shared" si="0"/>
        <v>291.18899999999996</v>
      </c>
      <c r="J52" s="210" t="s">
        <v>103</v>
      </c>
      <c r="K52" s="210" t="s">
        <v>104</v>
      </c>
      <c r="U52" s="3">
        <v>323.14999999999998</v>
      </c>
      <c r="V52" s="3">
        <v>8.6900000000000005E-2</v>
      </c>
      <c r="W52" s="3">
        <v>0.91310000000000002</v>
      </c>
      <c r="X52" s="3">
        <v>0.107298</v>
      </c>
      <c r="Y52" s="219">
        <f t="shared" si="6"/>
        <v>10.729800000000001</v>
      </c>
      <c r="Z52" s="210">
        <f t="shared" si="7"/>
        <v>10729.800000000001</v>
      </c>
      <c r="AA52" s="219">
        <v>0.8</v>
      </c>
      <c r="AB52" s="220">
        <f t="shared" si="8"/>
        <v>14659.32</v>
      </c>
    </row>
    <row r="53" spans="1:28" x14ac:dyDescent="0.3">
      <c r="A53" s="210">
        <v>323.14999999999998</v>
      </c>
      <c r="B53" s="210">
        <v>0.30620199999999997</v>
      </c>
      <c r="C53" s="210">
        <v>0.28420000000000001</v>
      </c>
      <c r="D53" s="210">
        <v>0.71579999999999999</v>
      </c>
      <c r="E53" s="210">
        <v>0.70289999999999997</v>
      </c>
      <c r="F53" s="210">
        <v>0.29709999999999998</v>
      </c>
      <c r="G53" s="210" t="s">
        <v>91</v>
      </c>
      <c r="H53" s="210" t="s">
        <v>39</v>
      </c>
      <c r="I53" s="210">
        <f t="shared" si="0"/>
        <v>306.202</v>
      </c>
      <c r="U53" s="3">
        <v>323.14999999999998</v>
      </c>
      <c r="V53" s="3">
        <v>0.1454</v>
      </c>
      <c r="W53" s="3">
        <v>0.85460000000000003</v>
      </c>
      <c r="X53" s="3">
        <v>0.12720300000000001</v>
      </c>
      <c r="Y53" s="219">
        <f t="shared" si="6"/>
        <v>12.720300000000002</v>
      </c>
      <c r="Z53" s="210">
        <f t="shared" si="7"/>
        <v>12720.300000000001</v>
      </c>
      <c r="AA53" s="219">
        <v>0.7</v>
      </c>
      <c r="AB53" s="220">
        <f t="shared" si="8"/>
        <v>18643.22</v>
      </c>
    </row>
    <row r="54" spans="1:28" x14ac:dyDescent="0.3">
      <c r="A54" s="210">
        <v>323.14999999999998</v>
      </c>
      <c r="B54" s="210">
        <v>0.31134800000000001</v>
      </c>
      <c r="C54" s="210">
        <v>0.29399999999999998</v>
      </c>
      <c r="D54" s="210">
        <v>0.70599999999999996</v>
      </c>
      <c r="E54" s="210">
        <v>0.71089999999999998</v>
      </c>
      <c r="F54" s="210">
        <v>0.28910000000000002</v>
      </c>
      <c r="G54" s="210" t="s">
        <v>91</v>
      </c>
      <c r="H54" s="210" t="s">
        <v>39</v>
      </c>
      <c r="I54" s="210">
        <f t="shared" si="0"/>
        <v>311.34800000000001</v>
      </c>
      <c r="U54" s="3">
        <v>323.14999999999998</v>
      </c>
      <c r="V54" s="3">
        <v>0.21428</v>
      </c>
      <c r="W54" s="3">
        <v>0.78571999999999997</v>
      </c>
      <c r="X54" s="3">
        <v>0.151694</v>
      </c>
      <c r="Y54" s="219">
        <f t="shared" si="6"/>
        <v>15.1694</v>
      </c>
      <c r="Z54" s="210">
        <f t="shared" si="7"/>
        <v>15169.4</v>
      </c>
      <c r="AA54" s="219">
        <v>0.6</v>
      </c>
      <c r="AB54" s="220">
        <f t="shared" si="8"/>
        <v>22959.279999999999</v>
      </c>
    </row>
    <row r="55" spans="1:28" x14ac:dyDescent="0.3">
      <c r="A55" s="210">
        <v>323.14999999999998</v>
      </c>
      <c r="B55" s="210">
        <v>0.32790599999999998</v>
      </c>
      <c r="C55" s="210">
        <v>0.33379999999999999</v>
      </c>
      <c r="D55" s="210">
        <v>0.66620000000000001</v>
      </c>
      <c r="E55" s="210">
        <v>0.73729999999999996</v>
      </c>
      <c r="F55" s="210">
        <v>0.26269999999999999</v>
      </c>
      <c r="G55" s="210" t="s">
        <v>91</v>
      </c>
      <c r="H55" s="210" t="s">
        <v>39</v>
      </c>
      <c r="I55" s="210">
        <f t="shared" si="0"/>
        <v>327.90599999999995</v>
      </c>
      <c r="U55" s="3">
        <v>323.14999999999998</v>
      </c>
      <c r="V55" s="3">
        <v>0.29035</v>
      </c>
      <c r="W55" s="3">
        <v>0.70965</v>
      </c>
      <c r="X55" s="3">
        <v>0.18030499999999999</v>
      </c>
      <c r="Y55" s="219">
        <f t="shared" si="6"/>
        <v>18.0305</v>
      </c>
      <c r="Z55" s="210">
        <f t="shared" si="7"/>
        <v>18030.5</v>
      </c>
      <c r="AA55" s="219">
        <v>0.5</v>
      </c>
      <c r="AB55" s="220">
        <f t="shared" si="8"/>
        <v>27607.5</v>
      </c>
    </row>
    <row r="56" spans="1:28" x14ac:dyDescent="0.3">
      <c r="A56" s="210">
        <v>323.14999999999998</v>
      </c>
      <c r="B56" s="210">
        <v>0.353211</v>
      </c>
      <c r="C56" s="210">
        <v>0.40279999999999999</v>
      </c>
      <c r="D56" s="210">
        <v>0.59719999999999995</v>
      </c>
      <c r="E56" s="210">
        <v>0.7772</v>
      </c>
      <c r="F56" s="210">
        <v>0.2228</v>
      </c>
      <c r="G56" s="210" t="s">
        <v>91</v>
      </c>
      <c r="H56" s="210" t="s">
        <v>39</v>
      </c>
      <c r="I56" s="210">
        <f t="shared" si="0"/>
        <v>353.21100000000001</v>
      </c>
      <c r="U56" s="3">
        <v>323.14999999999998</v>
      </c>
      <c r="V56" s="3">
        <v>0.37419999999999998</v>
      </c>
      <c r="W56" s="3">
        <v>0.62580000000000002</v>
      </c>
      <c r="X56" s="3">
        <v>0.215196</v>
      </c>
      <c r="Y56" s="219">
        <f t="shared" si="6"/>
        <v>21.519600000000001</v>
      </c>
      <c r="Z56" s="210">
        <f t="shared" si="7"/>
        <v>21519.599999999999</v>
      </c>
      <c r="AA56" s="219">
        <v>0.4</v>
      </c>
      <c r="AB56" s="220">
        <f t="shared" si="8"/>
        <v>32587.879999999997</v>
      </c>
    </row>
    <row r="57" spans="1:28" x14ac:dyDescent="0.3">
      <c r="A57" s="210">
        <v>323.14999999999998</v>
      </c>
      <c r="B57" s="210">
        <v>0.362757</v>
      </c>
      <c r="C57" s="210">
        <v>0.43159999999999998</v>
      </c>
      <c r="D57" s="210">
        <v>0.56840000000000002</v>
      </c>
      <c r="E57" s="210">
        <v>0.7873</v>
      </c>
      <c r="F57" s="210">
        <v>0.2127</v>
      </c>
      <c r="G57" s="210" t="s">
        <v>91</v>
      </c>
      <c r="H57" s="210" t="s">
        <v>39</v>
      </c>
      <c r="I57" s="210">
        <f t="shared" si="0"/>
        <v>362.75700000000001</v>
      </c>
      <c r="U57" s="3">
        <v>323.14999999999998</v>
      </c>
      <c r="V57" s="3">
        <v>0.45272000000000001</v>
      </c>
      <c r="W57" s="3">
        <v>0.54727999999999999</v>
      </c>
      <c r="X57" s="3">
        <v>0.25089899999999998</v>
      </c>
      <c r="Y57" s="219">
        <f t="shared" si="6"/>
        <v>25.0899</v>
      </c>
      <c r="Z57" s="210">
        <f t="shared" si="7"/>
        <v>25089.899999999998</v>
      </c>
      <c r="AA57" s="219">
        <v>0.3</v>
      </c>
      <c r="AB57" s="220">
        <f t="shared" si="8"/>
        <v>37900.42</v>
      </c>
    </row>
    <row r="58" spans="1:28" x14ac:dyDescent="0.3">
      <c r="A58" s="210">
        <v>323.14999999999998</v>
      </c>
      <c r="B58" s="210">
        <v>0.38084899999999999</v>
      </c>
      <c r="C58" s="210">
        <v>0.48720000000000002</v>
      </c>
      <c r="D58" s="210">
        <v>0.51280000000000003</v>
      </c>
      <c r="E58" s="210">
        <v>0.81</v>
      </c>
      <c r="F58" s="210">
        <v>0.19</v>
      </c>
      <c r="G58" s="210" t="s">
        <v>91</v>
      </c>
      <c r="H58" s="210" t="s">
        <v>39</v>
      </c>
      <c r="I58" s="210">
        <f t="shared" si="0"/>
        <v>380.84899999999999</v>
      </c>
      <c r="U58" s="3">
        <v>323.14999999999998</v>
      </c>
      <c r="V58" s="3">
        <v>0.53125999999999995</v>
      </c>
      <c r="W58" s="3">
        <v>0.46873999999999999</v>
      </c>
      <c r="X58" s="3">
        <v>0.289296</v>
      </c>
      <c r="Y58" s="219">
        <f t="shared" si="6"/>
        <v>28.929600000000001</v>
      </c>
      <c r="Z58" s="210">
        <f t="shared" si="7"/>
        <v>28929.599999999999</v>
      </c>
      <c r="AA58" s="219">
        <v>0.2</v>
      </c>
      <c r="AB58" s="220">
        <f t="shared" si="8"/>
        <v>43545.119999999995</v>
      </c>
    </row>
    <row r="59" spans="1:28" x14ac:dyDescent="0.3">
      <c r="A59" s="210">
        <v>323.14999999999998</v>
      </c>
      <c r="B59" s="210">
        <v>0.39340799999999998</v>
      </c>
      <c r="C59" s="210">
        <v>0.53139999999999998</v>
      </c>
      <c r="D59" s="210">
        <v>0.46860000000000002</v>
      </c>
      <c r="E59" s="210">
        <v>0.82540000000000002</v>
      </c>
      <c r="F59" s="210">
        <v>0.17460000000000001</v>
      </c>
      <c r="G59" s="210" t="s">
        <v>91</v>
      </c>
      <c r="H59" s="210" t="s">
        <v>39</v>
      </c>
      <c r="I59" s="210">
        <f t="shared" si="0"/>
        <v>393.40799999999996</v>
      </c>
      <c r="U59" s="3">
        <v>323.14999999999998</v>
      </c>
      <c r="V59" s="3">
        <v>0.64290000000000003</v>
      </c>
      <c r="W59" s="3">
        <v>0.35709999999999997</v>
      </c>
      <c r="X59" s="3">
        <v>0.34999799999999998</v>
      </c>
      <c r="Y59" s="219">
        <f t="shared" si="6"/>
        <v>34.9998</v>
      </c>
      <c r="Z59" s="210">
        <f t="shared" si="7"/>
        <v>34999.799999999996</v>
      </c>
      <c r="AA59" s="219">
        <v>0.1</v>
      </c>
      <c r="AB59" s="220">
        <f t="shared" si="8"/>
        <v>49521.979999999996</v>
      </c>
    </row>
    <row r="60" spans="1:28" x14ac:dyDescent="0.3">
      <c r="A60" s="210">
        <v>323.14999999999998</v>
      </c>
      <c r="B60" s="210">
        <v>0.40159400000000001</v>
      </c>
      <c r="C60" s="210">
        <v>0.55130000000000001</v>
      </c>
      <c r="D60" s="210">
        <v>0.44869999999999999</v>
      </c>
      <c r="E60" s="210">
        <v>0.83260000000000001</v>
      </c>
      <c r="F60" s="210">
        <v>0.16739999999999999</v>
      </c>
      <c r="G60" s="210" t="s">
        <v>91</v>
      </c>
      <c r="H60" s="210" t="s">
        <v>39</v>
      </c>
      <c r="I60" s="210">
        <f t="shared" si="0"/>
        <v>401.59399999999999</v>
      </c>
      <c r="U60" s="3">
        <v>323.14999999999998</v>
      </c>
      <c r="V60" s="3">
        <v>0.74987000000000004</v>
      </c>
      <c r="W60" s="3">
        <v>0.25013000000000002</v>
      </c>
      <c r="X60" s="3">
        <v>0.41180600000000001</v>
      </c>
      <c r="Y60" s="219">
        <f t="shared" si="6"/>
        <v>41.180599999999998</v>
      </c>
      <c r="Z60" s="210">
        <f t="shared" si="7"/>
        <v>41180.6</v>
      </c>
      <c r="AA60" s="219">
        <v>0</v>
      </c>
      <c r="AB60" s="220">
        <f t="shared" si="8"/>
        <v>55831</v>
      </c>
    </row>
    <row r="61" spans="1:28" x14ac:dyDescent="0.3">
      <c r="A61" s="210">
        <v>323.14999999999998</v>
      </c>
      <c r="B61" s="210">
        <v>0.40612700000000002</v>
      </c>
      <c r="C61" s="210">
        <v>0.56879999999999997</v>
      </c>
      <c r="D61" s="210">
        <v>0.43120000000000003</v>
      </c>
      <c r="E61" s="210">
        <v>0.84099999999999997</v>
      </c>
      <c r="F61" s="210">
        <v>0.159</v>
      </c>
      <c r="G61" s="210" t="s">
        <v>91</v>
      </c>
      <c r="H61" s="210" t="s">
        <v>39</v>
      </c>
      <c r="I61" s="210">
        <f t="shared" si="0"/>
        <v>406.12700000000001</v>
      </c>
      <c r="U61" s="3">
        <v>323.14999999999998</v>
      </c>
      <c r="V61" s="3">
        <v>0.85253000000000001</v>
      </c>
      <c r="W61" s="3">
        <v>0.14746999999999999</v>
      </c>
      <c r="X61" s="3">
        <v>0.47180100000000003</v>
      </c>
      <c r="Y61" s="219">
        <f t="shared" si="6"/>
        <v>47.180100000000003</v>
      </c>
      <c r="Z61" s="210">
        <f t="shared" si="7"/>
        <v>47180.100000000006</v>
      </c>
      <c r="AA61" s="221">
        <v>0.09</v>
      </c>
      <c r="AB61" s="37">
        <f t="shared" si="8"/>
        <v>50137.934800000003</v>
      </c>
    </row>
    <row r="62" spans="1:28" x14ac:dyDescent="0.3">
      <c r="A62" s="210">
        <v>323.14999999999998</v>
      </c>
      <c r="B62" s="210">
        <v>0.42048600000000003</v>
      </c>
      <c r="C62" s="210">
        <v>0.61450000000000005</v>
      </c>
      <c r="D62" s="210">
        <v>0.38550000000000001</v>
      </c>
      <c r="E62" s="210">
        <v>0.8569</v>
      </c>
      <c r="F62" s="210">
        <v>0.1431</v>
      </c>
      <c r="G62" s="210" t="s">
        <v>91</v>
      </c>
      <c r="H62" s="210" t="s">
        <v>39</v>
      </c>
      <c r="I62" s="210">
        <f t="shared" si="0"/>
        <v>420.48600000000005</v>
      </c>
      <c r="U62" s="3">
        <v>323.14999999999998</v>
      </c>
      <c r="V62" s="3">
        <v>0.93876999999999999</v>
      </c>
      <c r="W62" s="3">
        <v>6.123E-2</v>
      </c>
      <c r="X62" s="3">
        <v>0.52090400000000003</v>
      </c>
      <c r="Y62" s="219">
        <f t="shared" si="6"/>
        <v>52.090400000000002</v>
      </c>
      <c r="Z62" s="210">
        <f t="shared" si="7"/>
        <v>52090.400000000001</v>
      </c>
      <c r="AA62" s="220"/>
      <c r="AB62" s="220"/>
    </row>
    <row r="63" spans="1:28" x14ac:dyDescent="0.3">
      <c r="A63" s="210">
        <v>323.14999999999998</v>
      </c>
      <c r="B63" s="210">
        <v>0.44916299999999998</v>
      </c>
      <c r="C63" s="210">
        <v>0.69889999999999997</v>
      </c>
      <c r="D63" s="210">
        <v>0.30109999999999998</v>
      </c>
      <c r="E63" s="210">
        <v>0.88900000000000001</v>
      </c>
      <c r="F63" s="210">
        <v>0.111</v>
      </c>
      <c r="G63" s="210" t="s">
        <v>91</v>
      </c>
      <c r="H63" s="210" t="s">
        <v>39</v>
      </c>
      <c r="I63" s="210">
        <f t="shared" si="0"/>
        <v>449.16299999999995</v>
      </c>
      <c r="U63" s="3">
        <v>323.14999999999998</v>
      </c>
      <c r="V63" s="3">
        <v>0.98973999999999995</v>
      </c>
      <c r="W63" s="3">
        <v>1.026E-2</v>
      </c>
      <c r="X63" s="3">
        <v>0.54739499999999996</v>
      </c>
      <c r="Y63" s="219">
        <f t="shared" si="6"/>
        <v>54.7395</v>
      </c>
      <c r="Z63" s="210">
        <f t="shared" si="7"/>
        <v>54739.5</v>
      </c>
      <c r="AA63" s="220"/>
      <c r="AB63" s="220"/>
    </row>
    <row r="64" spans="1:28" x14ac:dyDescent="0.3">
      <c r="A64" s="210">
        <v>323.14999999999998</v>
      </c>
      <c r="B64" s="210">
        <v>0.45942899999999998</v>
      </c>
      <c r="C64" s="210">
        <v>0.72899999999999998</v>
      </c>
      <c r="D64" s="210">
        <v>0.27100000000000002</v>
      </c>
      <c r="E64" s="210">
        <v>0.89910000000000001</v>
      </c>
      <c r="F64" s="210">
        <v>0.1009</v>
      </c>
      <c r="G64" s="210" t="s">
        <v>91</v>
      </c>
      <c r="H64" s="210" t="s">
        <v>39</v>
      </c>
      <c r="I64" s="210">
        <f t="shared" si="0"/>
        <v>459.42899999999997</v>
      </c>
      <c r="U64" s="3">
        <v>323.14999999999998</v>
      </c>
      <c r="V64" s="3">
        <v>1</v>
      </c>
      <c r="W64" s="3">
        <v>0</v>
      </c>
      <c r="X64" s="3">
        <v>0.55530100000000004</v>
      </c>
      <c r="Y64" s="219">
        <f t="shared" si="6"/>
        <v>55.530100000000004</v>
      </c>
      <c r="Z64" s="210">
        <f t="shared" si="7"/>
        <v>55530.100000000006</v>
      </c>
      <c r="AA64" s="220"/>
      <c r="AB64" s="220"/>
    </row>
    <row r="65" spans="1:26" x14ac:dyDescent="0.3">
      <c r="A65" s="210">
        <v>323.14999999999998</v>
      </c>
      <c r="B65" s="210">
        <v>0.47333500000000001</v>
      </c>
      <c r="C65" s="210">
        <v>0.77300000000000002</v>
      </c>
      <c r="D65" s="210">
        <v>0.22700000000000001</v>
      </c>
      <c r="E65" s="210">
        <v>0.91600000000000004</v>
      </c>
      <c r="F65" s="210">
        <v>8.4000000000000005E-2</v>
      </c>
      <c r="G65" s="210" t="s">
        <v>91</v>
      </c>
      <c r="H65" s="210" t="s">
        <v>39</v>
      </c>
      <c r="I65" s="210">
        <f t="shared" si="0"/>
        <v>473.33499999999998</v>
      </c>
    </row>
    <row r="66" spans="1:26" x14ac:dyDescent="0.3">
      <c r="A66" s="210">
        <v>328.15</v>
      </c>
      <c r="B66" s="210">
        <v>0.30709500000000001</v>
      </c>
      <c r="C66" s="210">
        <v>0.15870000000000001</v>
      </c>
      <c r="D66" s="210">
        <v>0.84130000000000005</v>
      </c>
      <c r="E66" s="210">
        <v>0.56599999999999995</v>
      </c>
      <c r="F66" s="210">
        <v>0.434</v>
      </c>
      <c r="G66" s="210" t="s">
        <v>91</v>
      </c>
      <c r="H66" s="210" t="s">
        <v>39</v>
      </c>
      <c r="I66" s="210">
        <f t="shared" si="0"/>
        <v>307.09500000000003</v>
      </c>
    </row>
    <row r="67" spans="1:26" x14ac:dyDescent="0.3">
      <c r="A67" s="210">
        <v>328.15</v>
      </c>
      <c r="B67" s="210">
        <v>0.333679</v>
      </c>
      <c r="C67" s="210">
        <v>0.19800000000000001</v>
      </c>
      <c r="D67" s="210">
        <v>0.80200000000000005</v>
      </c>
      <c r="E67" s="210">
        <v>0.61539999999999995</v>
      </c>
      <c r="F67" s="210">
        <v>0.3846</v>
      </c>
      <c r="G67" s="210" t="s">
        <v>91</v>
      </c>
      <c r="H67" s="210" t="s">
        <v>39</v>
      </c>
      <c r="I67" s="210">
        <f t="shared" si="0"/>
        <v>333.67900000000003</v>
      </c>
    </row>
    <row r="68" spans="1:26" x14ac:dyDescent="0.3">
      <c r="A68" s="210">
        <v>328.15</v>
      </c>
      <c r="B68" s="210">
        <v>0.39038099999999998</v>
      </c>
      <c r="C68" s="210">
        <v>0.29609999999999997</v>
      </c>
      <c r="D68" s="210">
        <v>0.70389999999999997</v>
      </c>
      <c r="E68" s="210">
        <v>0.70189999999999997</v>
      </c>
      <c r="F68" s="210">
        <v>0.29809999999999998</v>
      </c>
      <c r="G68" s="210" t="s">
        <v>91</v>
      </c>
      <c r="H68" s="210" t="s">
        <v>39</v>
      </c>
      <c r="I68" s="210">
        <f t="shared" si="0"/>
        <v>390.38099999999997</v>
      </c>
      <c r="U68" s="214" t="s">
        <v>246</v>
      </c>
      <c r="V68" s="214" t="s">
        <v>111</v>
      </c>
      <c r="W68" s="214" t="s">
        <v>4</v>
      </c>
      <c r="X68" s="214" t="s">
        <v>106</v>
      </c>
      <c r="Y68" s="214" t="s">
        <v>107</v>
      </c>
      <c r="Z68" s="214" t="s">
        <v>108</v>
      </c>
    </row>
    <row r="69" spans="1:26" x14ac:dyDescent="0.3">
      <c r="A69" s="210">
        <v>328.15</v>
      </c>
      <c r="B69" s="210">
        <v>0.40215400000000001</v>
      </c>
      <c r="C69" s="210">
        <v>0.31709999999999999</v>
      </c>
      <c r="D69" s="210">
        <v>0.68289999999999995</v>
      </c>
      <c r="E69" s="210">
        <v>0.71819999999999995</v>
      </c>
      <c r="F69" s="210">
        <v>0.28179999999999999</v>
      </c>
      <c r="G69" s="210" t="s">
        <v>91</v>
      </c>
      <c r="H69" s="210" t="s">
        <v>39</v>
      </c>
      <c r="I69" s="210">
        <f t="shared" si="0"/>
        <v>402.154</v>
      </c>
      <c r="T69" s="210" t="s">
        <v>245</v>
      </c>
      <c r="U69" s="210">
        <v>323.14999999999998</v>
      </c>
      <c r="V69" s="210">
        <v>0.98580000000000001</v>
      </c>
      <c r="W69" s="210">
        <v>1.4200000000000001E-2</v>
      </c>
      <c r="X69" s="210">
        <v>0.12052300000000001</v>
      </c>
      <c r="Y69" s="210">
        <f>X69*100</f>
        <v>12.052300000000001</v>
      </c>
      <c r="Z69" s="210">
        <f>X69*100000</f>
        <v>12052.300000000001</v>
      </c>
    </row>
    <row r="70" spans="1:26" x14ac:dyDescent="0.3">
      <c r="A70" s="210">
        <v>328.15</v>
      </c>
      <c r="B70" s="210">
        <v>0.40835300000000002</v>
      </c>
      <c r="C70" s="210">
        <v>0.33389999999999997</v>
      </c>
      <c r="D70" s="210">
        <v>0.66610000000000003</v>
      </c>
      <c r="E70" s="210">
        <v>0.72799999999999998</v>
      </c>
      <c r="F70" s="210">
        <v>0.27200000000000002</v>
      </c>
      <c r="G70" s="210" t="s">
        <v>91</v>
      </c>
      <c r="H70" s="210" t="s">
        <v>39</v>
      </c>
      <c r="I70" s="210">
        <f t="shared" si="0"/>
        <v>408.35300000000001</v>
      </c>
      <c r="U70" s="210">
        <v>323.14999999999998</v>
      </c>
      <c r="V70" s="210">
        <v>0.98180000000000001</v>
      </c>
      <c r="W70" s="210">
        <v>1.8200000000000001E-2</v>
      </c>
      <c r="X70" s="210">
        <v>0.119324</v>
      </c>
      <c r="Y70" s="210">
        <f t="shared" ref="Y70:Y79" si="9">X70*100</f>
        <v>11.932399999999999</v>
      </c>
      <c r="Z70" s="210">
        <f t="shared" ref="Z70:Z79" si="10">X70*100000</f>
        <v>11932.4</v>
      </c>
    </row>
    <row r="71" spans="1:26" x14ac:dyDescent="0.3">
      <c r="A71" s="210">
        <v>328.15</v>
      </c>
      <c r="B71" s="210">
        <v>0.42143199999999997</v>
      </c>
      <c r="C71" s="210">
        <v>0.36099999999999999</v>
      </c>
      <c r="D71" s="210">
        <v>0.63900000000000001</v>
      </c>
      <c r="E71" s="210">
        <v>0.74319999999999997</v>
      </c>
      <c r="F71" s="210">
        <v>0.25679999999999997</v>
      </c>
      <c r="G71" s="210" t="s">
        <v>91</v>
      </c>
      <c r="H71" s="210" t="s">
        <v>39</v>
      </c>
      <c r="I71" s="210">
        <f t="shared" si="0"/>
        <v>421.43199999999996</v>
      </c>
      <c r="U71" s="210">
        <v>323.14999999999998</v>
      </c>
      <c r="V71" s="210">
        <v>0.96109999999999995</v>
      </c>
      <c r="W71" s="210">
        <v>3.8899999999999997E-2</v>
      </c>
      <c r="X71" s="210">
        <v>0.113191</v>
      </c>
      <c r="Y71" s="210">
        <f t="shared" si="9"/>
        <v>11.319100000000001</v>
      </c>
      <c r="Z71" s="210">
        <f t="shared" si="10"/>
        <v>11319.1</v>
      </c>
    </row>
    <row r="72" spans="1:26" x14ac:dyDescent="0.3">
      <c r="A72" s="210">
        <v>328.15</v>
      </c>
      <c r="B72" s="210">
        <v>0.42760500000000001</v>
      </c>
      <c r="C72" s="210">
        <v>0.37330000000000002</v>
      </c>
      <c r="D72" s="210">
        <v>0.62670000000000003</v>
      </c>
      <c r="E72" s="210">
        <v>0.75039999999999996</v>
      </c>
      <c r="F72" s="210">
        <v>0.24959999999999999</v>
      </c>
      <c r="G72" s="210" t="s">
        <v>91</v>
      </c>
      <c r="H72" s="210" t="s">
        <v>39</v>
      </c>
      <c r="I72" s="210">
        <f t="shared" si="0"/>
        <v>427.60500000000002</v>
      </c>
      <c r="U72" s="210">
        <v>323.14999999999998</v>
      </c>
      <c r="V72" s="210">
        <v>0.93679999999999997</v>
      </c>
      <c r="W72" s="210">
        <v>6.3200000000000006E-2</v>
      </c>
      <c r="X72" s="210">
        <v>0.103592</v>
      </c>
      <c r="Y72" s="210">
        <f t="shared" si="9"/>
        <v>10.3592</v>
      </c>
      <c r="Z72" s="210">
        <f t="shared" si="10"/>
        <v>10359.200000000001</v>
      </c>
    </row>
    <row r="73" spans="1:26" x14ac:dyDescent="0.3">
      <c r="A73" s="210">
        <v>328.15</v>
      </c>
      <c r="B73" s="210">
        <v>0.44236399999999998</v>
      </c>
      <c r="C73" s="210">
        <v>0.41370000000000001</v>
      </c>
      <c r="D73" s="210">
        <v>0.58630000000000004</v>
      </c>
      <c r="E73" s="210">
        <v>0.76929999999999998</v>
      </c>
      <c r="F73" s="210">
        <v>0.23069999999999999</v>
      </c>
      <c r="G73" s="210" t="s">
        <v>91</v>
      </c>
      <c r="H73" s="210" t="s">
        <v>39</v>
      </c>
      <c r="I73" s="210">
        <f t="shared" si="0"/>
        <v>442.36399999999998</v>
      </c>
      <c r="U73" s="210">
        <v>323.14999999999998</v>
      </c>
      <c r="V73" s="210">
        <v>0.92010000000000003</v>
      </c>
      <c r="W73" s="210">
        <v>7.9899999999999999E-2</v>
      </c>
      <c r="X73" s="210">
        <v>9.5458799999999996E-2</v>
      </c>
      <c r="Y73" s="210">
        <f t="shared" si="9"/>
        <v>9.5458800000000004</v>
      </c>
      <c r="Z73" s="210">
        <f t="shared" si="10"/>
        <v>9545.8799999999992</v>
      </c>
    </row>
    <row r="74" spans="1:26" x14ac:dyDescent="0.3">
      <c r="A74" s="210">
        <v>328.15</v>
      </c>
      <c r="B74" s="210">
        <v>0.45184299999999999</v>
      </c>
      <c r="C74" s="210">
        <v>0.43459999999999999</v>
      </c>
      <c r="D74" s="210">
        <v>0.56540000000000001</v>
      </c>
      <c r="E74" s="210">
        <v>0.77990000000000004</v>
      </c>
      <c r="F74" s="210">
        <v>0.22009999999999999</v>
      </c>
      <c r="G74" s="210" t="s">
        <v>91</v>
      </c>
      <c r="H74" s="210" t="s">
        <v>39</v>
      </c>
      <c r="I74" s="210">
        <f t="shared" si="0"/>
        <v>451.84300000000002</v>
      </c>
      <c r="T74" s="210" t="s">
        <v>247</v>
      </c>
      <c r="U74" s="210">
        <v>323.14999999999998</v>
      </c>
      <c r="V74" s="210">
        <v>0.91459999999999997</v>
      </c>
      <c r="W74" s="210">
        <v>8.5400000000000004E-2</v>
      </c>
      <c r="X74" s="210">
        <v>9.2792399999999997E-2</v>
      </c>
      <c r="Y74" s="210">
        <f t="shared" si="9"/>
        <v>9.2792399999999997</v>
      </c>
      <c r="Z74" s="210">
        <f t="shared" si="10"/>
        <v>9279.24</v>
      </c>
    </row>
    <row r="75" spans="1:26" x14ac:dyDescent="0.3">
      <c r="A75" s="210">
        <v>328.15</v>
      </c>
      <c r="B75" s="210">
        <v>0.46742800000000001</v>
      </c>
      <c r="C75" s="210">
        <v>0.4753</v>
      </c>
      <c r="D75" s="210">
        <v>0.52470000000000006</v>
      </c>
      <c r="E75" s="210">
        <v>0.79469999999999996</v>
      </c>
      <c r="F75" s="210">
        <v>0.20530000000000001</v>
      </c>
      <c r="G75" s="210" t="s">
        <v>91</v>
      </c>
      <c r="H75" s="210" t="s">
        <v>39</v>
      </c>
      <c r="I75" s="210">
        <f t="shared" si="0"/>
        <v>467.428</v>
      </c>
      <c r="U75" s="210">
        <v>323.14999999999998</v>
      </c>
      <c r="V75" s="210">
        <v>0.88780000000000003</v>
      </c>
      <c r="W75" s="210">
        <v>0.11219999999999999</v>
      </c>
      <c r="X75" s="210">
        <v>7.7327000000000007E-2</v>
      </c>
      <c r="Y75" s="210">
        <f t="shared" si="9"/>
        <v>7.7327000000000004</v>
      </c>
      <c r="Z75" s="210">
        <f t="shared" si="10"/>
        <v>7732.7000000000007</v>
      </c>
    </row>
    <row r="76" spans="1:26" x14ac:dyDescent="0.3">
      <c r="A76" s="210">
        <v>328.15</v>
      </c>
      <c r="B76" s="210">
        <v>0.48181400000000002</v>
      </c>
      <c r="C76" s="210">
        <v>0.50780000000000003</v>
      </c>
      <c r="D76" s="210">
        <v>0.49220000000000003</v>
      </c>
      <c r="E76" s="210">
        <v>0.80789999999999995</v>
      </c>
      <c r="F76" s="210">
        <v>0.19209999999999999</v>
      </c>
      <c r="G76" s="210" t="s">
        <v>91</v>
      </c>
      <c r="H76" s="210" t="s">
        <v>39</v>
      </c>
      <c r="I76" s="210">
        <f t="shared" ref="I76:I103" si="11">B76*1000</f>
        <v>481.81400000000002</v>
      </c>
      <c r="U76" s="210">
        <v>323.14999999999998</v>
      </c>
      <c r="V76" s="210">
        <v>0.86</v>
      </c>
      <c r="W76" s="210">
        <v>0.14000000000000001</v>
      </c>
      <c r="X76" s="210">
        <v>6.0128399999999999E-2</v>
      </c>
      <c r="Y76" s="210">
        <f t="shared" si="9"/>
        <v>6.0128399999999997</v>
      </c>
      <c r="Z76" s="210">
        <f t="shared" si="10"/>
        <v>6012.84</v>
      </c>
    </row>
    <row r="77" spans="1:26" x14ac:dyDescent="0.3">
      <c r="A77" s="210">
        <v>328.15</v>
      </c>
      <c r="B77" s="210">
        <v>0.50499899999999998</v>
      </c>
      <c r="C77" s="210">
        <v>0.56689999999999996</v>
      </c>
      <c r="D77" s="210">
        <v>0.43309999999999998</v>
      </c>
      <c r="E77" s="210">
        <v>0.83150000000000002</v>
      </c>
      <c r="F77" s="210">
        <v>0.16850000000000001</v>
      </c>
      <c r="G77" s="210" t="s">
        <v>91</v>
      </c>
      <c r="H77" s="210" t="s">
        <v>39</v>
      </c>
      <c r="I77" s="210">
        <f t="shared" si="11"/>
        <v>504.99899999999997</v>
      </c>
      <c r="U77" s="210">
        <v>323.14999999999998</v>
      </c>
      <c r="V77" s="210">
        <v>0.84530000000000005</v>
      </c>
      <c r="W77" s="210">
        <v>0.1547</v>
      </c>
      <c r="X77" s="210">
        <v>5.2928999999999997E-2</v>
      </c>
      <c r="Y77" s="210">
        <f t="shared" si="9"/>
        <v>5.2928999999999995</v>
      </c>
      <c r="Z77" s="210">
        <f t="shared" si="10"/>
        <v>5292.9</v>
      </c>
    </row>
    <row r="78" spans="1:26" x14ac:dyDescent="0.3">
      <c r="A78" s="210">
        <v>328.15</v>
      </c>
      <c r="B78" s="210">
        <v>0.51099799999999995</v>
      </c>
      <c r="C78" s="210">
        <v>0.5897</v>
      </c>
      <c r="D78" s="210">
        <v>0.4103</v>
      </c>
      <c r="E78" s="210">
        <v>0.84009999999999996</v>
      </c>
      <c r="F78" s="210">
        <v>0.15989999999999999</v>
      </c>
      <c r="G78" s="210" t="s">
        <v>91</v>
      </c>
      <c r="H78" s="210" t="s">
        <v>39</v>
      </c>
      <c r="I78" s="210">
        <f t="shared" si="11"/>
        <v>510.99799999999993</v>
      </c>
      <c r="U78" s="210">
        <v>323.14999999999998</v>
      </c>
      <c r="V78" s="210">
        <v>0.80959999999999999</v>
      </c>
      <c r="W78" s="210">
        <v>0.19040000000000001</v>
      </c>
      <c r="X78" s="210">
        <v>3.3464000000000001E-2</v>
      </c>
      <c r="Y78" s="210">
        <f t="shared" si="9"/>
        <v>3.3464</v>
      </c>
      <c r="Z78" s="210">
        <f t="shared" si="10"/>
        <v>3346.4</v>
      </c>
    </row>
    <row r="79" spans="1:26" x14ac:dyDescent="0.3">
      <c r="A79" s="210">
        <v>328.15</v>
      </c>
      <c r="B79" s="210">
        <v>0.51974399999999998</v>
      </c>
      <c r="C79" s="210">
        <v>0.60299999999999998</v>
      </c>
      <c r="D79" s="210">
        <v>0.39700000000000002</v>
      </c>
      <c r="E79" s="210">
        <v>0.84950000000000003</v>
      </c>
      <c r="F79" s="210">
        <v>0.15049999999999999</v>
      </c>
      <c r="G79" s="210" t="s">
        <v>91</v>
      </c>
      <c r="H79" s="210" t="s">
        <v>39</v>
      </c>
      <c r="I79" s="210">
        <f t="shared" si="11"/>
        <v>519.74400000000003</v>
      </c>
      <c r="U79" s="210">
        <v>323.14999999999998</v>
      </c>
      <c r="V79" s="210">
        <v>0.79559999999999997</v>
      </c>
      <c r="W79" s="210">
        <v>0.2044</v>
      </c>
      <c r="X79" s="210">
        <v>2.4398E-2</v>
      </c>
      <c r="Y79" s="210">
        <f t="shared" si="9"/>
        <v>2.4398</v>
      </c>
      <c r="Z79" s="210">
        <f t="shared" si="10"/>
        <v>2439.8000000000002</v>
      </c>
    </row>
    <row r="80" spans="1:26" x14ac:dyDescent="0.3">
      <c r="A80" s="210">
        <v>328.15</v>
      </c>
      <c r="B80" s="210">
        <v>0.52226399999999995</v>
      </c>
      <c r="C80" s="210">
        <v>0.60909999999999997</v>
      </c>
      <c r="D80" s="210">
        <v>0.39090000000000003</v>
      </c>
      <c r="E80" s="210">
        <v>0.85019999999999996</v>
      </c>
      <c r="F80" s="210">
        <v>0.14979999999999999</v>
      </c>
      <c r="G80" s="210" t="s">
        <v>91</v>
      </c>
      <c r="H80" s="210" t="s">
        <v>39</v>
      </c>
      <c r="I80" s="210">
        <f t="shared" si="11"/>
        <v>522.2639999999999</v>
      </c>
    </row>
    <row r="81" spans="1:9" x14ac:dyDescent="0.3">
      <c r="A81" s="210">
        <v>328.15</v>
      </c>
      <c r="B81" s="210">
        <v>0.52663700000000002</v>
      </c>
      <c r="C81" s="210">
        <v>0.62170000000000003</v>
      </c>
      <c r="D81" s="210">
        <v>0.37830000000000003</v>
      </c>
      <c r="E81" s="210">
        <v>0.85570000000000002</v>
      </c>
      <c r="F81" s="210">
        <v>0.14430000000000001</v>
      </c>
      <c r="G81" s="210" t="s">
        <v>91</v>
      </c>
      <c r="H81" s="210" t="s">
        <v>39</v>
      </c>
      <c r="I81" s="210">
        <f t="shared" si="11"/>
        <v>526.63700000000006</v>
      </c>
    </row>
    <row r="82" spans="1:9" x14ac:dyDescent="0.3">
      <c r="A82" s="210">
        <v>328.15</v>
      </c>
      <c r="B82" s="210">
        <v>0.54244899999999996</v>
      </c>
      <c r="C82" s="210">
        <v>0.66</v>
      </c>
      <c r="D82" s="210">
        <v>0.34</v>
      </c>
      <c r="E82" s="210">
        <v>0.87090000000000001</v>
      </c>
      <c r="F82" s="210">
        <v>0.12909999999999999</v>
      </c>
      <c r="G82" s="210" t="s">
        <v>91</v>
      </c>
      <c r="H82" s="210" t="s">
        <v>39</v>
      </c>
      <c r="I82" s="210">
        <f t="shared" si="11"/>
        <v>542.44899999999996</v>
      </c>
    </row>
    <row r="83" spans="1:9" x14ac:dyDescent="0.3">
      <c r="A83" s="210">
        <v>328.15</v>
      </c>
      <c r="B83" s="210">
        <v>0.54955500000000002</v>
      </c>
      <c r="C83" s="210">
        <v>0.67810000000000004</v>
      </c>
      <c r="D83" s="210">
        <v>0.32190000000000002</v>
      </c>
      <c r="E83" s="210">
        <v>0.877</v>
      </c>
      <c r="F83" s="210">
        <v>0.123</v>
      </c>
      <c r="G83" s="210" t="s">
        <v>91</v>
      </c>
      <c r="H83" s="210" t="s">
        <v>39</v>
      </c>
      <c r="I83" s="210">
        <f t="shared" si="11"/>
        <v>549.55500000000006</v>
      </c>
    </row>
    <row r="84" spans="1:9" x14ac:dyDescent="0.3">
      <c r="A84" s="210">
        <v>328.15</v>
      </c>
      <c r="B84" s="210">
        <v>0.55979400000000001</v>
      </c>
      <c r="C84" s="210">
        <v>0.70320000000000005</v>
      </c>
      <c r="D84" s="210">
        <v>0.29680000000000001</v>
      </c>
      <c r="E84" s="210">
        <v>0.88660000000000005</v>
      </c>
      <c r="F84" s="210">
        <v>0.1134</v>
      </c>
      <c r="G84" s="210" t="s">
        <v>91</v>
      </c>
      <c r="H84" s="210" t="s">
        <v>39</v>
      </c>
      <c r="I84" s="210">
        <f t="shared" si="11"/>
        <v>559.79399999999998</v>
      </c>
    </row>
    <row r="85" spans="1:9" x14ac:dyDescent="0.3">
      <c r="A85" s="210">
        <v>328.15</v>
      </c>
      <c r="B85" s="210">
        <v>0.59208499999999997</v>
      </c>
      <c r="C85" s="210">
        <v>0.78080000000000005</v>
      </c>
      <c r="D85" s="210">
        <v>0.21920000000000001</v>
      </c>
      <c r="E85" s="210">
        <v>0.91830000000000001</v>
      </c>
      <c r="F85" s="210">
        <v>8.1699999999999995E-2</v>
      </c>
      <c r="G85" s="210" t="s">
        <v>91</v>
      </c>
      <c r="H85" s="210" t="s">
        <v>39</v>
      </c>
      <c r="I85" s="210">
        <f t="shared" si="11"/>
        <v>592.08499999999992</v>
      </c>
    </row>
    <row r="86" spans="1:9" x14ac:dyDescent="0.3">
      <c r="A86" s="210">
        <v>333.15</v>
      </c>
      <c r="B86" s="210">
        <v>0.392235</v>
      </c>
      <c r="C86" s="210">
        <v>0.1686</v>
      </c>
      <c r="D86" s="210">
        <v>0.83140000000000003</v>
      </c>
      <c r="E86" s="210">
        <v>0.57140000000000002</v>
      </c>
      <c r="F86" s="210">
        <v>0.42859999999999998</v>
      </c>
      <c r="G86" s="210" t="s">
        <v>91</v>
      </c>
      <c r="H86" s="210" t="s">
        <v>39</v>
      </c>
      <c r="I86" s="210">
        <f t="shared" si="11"/>
        <v>392.23500000000001</v>
      </c>
    </row>
    <row r="87" spans="1:9" x14ac:dyDescent="0.3">
      <c r="A87" s="210">
        <v>333.15</v>
      </c>
      <c r="B87" s="210">
        <v>0.403447</v>
      </c>
      <c r="C87" s="210">
        <v>0.18140000000000001</v>
      </c>
      <c r="D87" s="210">
        <v>0.81859999999999999</v>
      </c>
      <c r="E87" s="210">
        <v>0.5867</v>
      </c>
      <c r="F87" s="210">
        <v>0.4133</v>
      </c>
      <c r="G87" s="210" t="s">
        <v>91</v>
      </c>
      <c r="H87" s="210" t="s">
        <v>39</v>
      </c>
      <c r="I87" s="210">
        <f t="shared" si="11"/>
        <v>403.447</v>
      </c>
    </row>
    <row r="88" spans="1:9" x14ac:dyDescent="0.3">
      <c r="A88" s="210">
        <v>333.15</v>
      </c>
      <c r="B88" s="210">
        <v>0.40645999999999999</v>
      </c>
      <c r="C88" s="210">
        <v>0.191</v>
      </c>
      <c r="D88" s="210">
        <v>0.80900000000000005</v>
      </c>
      <c r="E88" s="210">
        <v>0.59140000000000004</v>
      </c>
      <c r="F88" s="210">
        <v>0.40860000000000002</v>
      </c>
      <c r="G88" s="210" t="s">
        <v>91</v>
      </c>
      <c r="H88" s="210" t="s">
        <v>39</v>
      </c>
      <c r="I88" s="210">
        <f t="shared" si="11"/>
        <v>406.46</v>
      </c>
    </row>
    <row r="89" spans="1:9" x14ac:dyDescent="0.3">
      <c r="A89" s="210">
        <v>333.15</v>
      </c>
      <c r="B89" s="210">
        <v>0.42984499999999998</v>
      </c>
      <c r="C89" s="210">
        <v>0.2167</v>
      </c>
      <c r="D89" s="210">
        <v>0.7833</v>
      </c>
      <c r="E89" s="210">
        <v>0.62680000000000002</v>
      </c>
      <c r="F89" s="210">
        <v>0.37319999999999998</v>
      </c>
      <c r="G89" s="210" t="s">
        <v>91</v>
      </c>
      <c r="H89" s="210" t="s">
        <v>39</v>
      </c>
      <c r="I89" s="210">
        <f t="shared" si="11"/>
        <v>429.84499999999997</v>
      </c>
    </row>
    <row r="90" spans="1:9" x14ac:dyDescent="0.3">
      <c r="A90" s="210">
        <v>333.15</v>
      </c>
      <c r="B90" s="210">
        <v>0.47022799999999998</v>
      </c>
      <c r="C90" s="210">
        <v>0.27729999999999999</v>
      </c>
      <c r="D90" s="210">
        <v>0.72270000000000001</v>
      </c>
      <c r="E90" s="210">
        <v>0.67510000000000003</v>
      </c>
      <c r="F90" s="210">
        <v>0.32490000000000002</v>
      </c>
      <c r="G90" s="210" t="s">
        <v>91</v>
      </c>
      <c r="H90" s="210" t="s">
        <v>39</v>
      </c>
      <c r="I90" s="210">
        <f t="shared" si="11"/>
        <v>470.22799999999995</v>
      </c>
    </row>
    <row r="91" spans="1:9" x14ac:dyDescent="0.3">
      <c r="A91" s="210">
        <v>333.15</v>
      </c>
      <c r="B91" s="210">
        <v>0.48852000000000001</v>
      </c>
      <c r="C91" s="210">
        <v>0.3039</v>
      </c>
      <c r="D91" s="210">
        <v>0.69610000000000005</v>
      </c>
      <c r="E91" s="210">
        <v>0.69430000000000003</v>
      </c>
      <c r="F91" s="210">
        <v>0.30570000000000003</v>
      </c>
      <c r="G91" s="210" t="s">
        <v>91</v>
      </c>
      <c r="H91" s="210" t="s">
        <v>39</v>
      </c>
      <c r="I91" s="210">
        <f t="shared" si="11"/>
        <v>488.52</v>
      </c>
    </row>
    <row r="92" spans="1:9" x14ac:dyDescent="0.3">
      <c r="A92" s="210">
        <v>333.15</v>
      </c>
      <c r="B92" s="210">
        <v>0.50427900000000003</v>
      </c>
      <c r="C92" s="210">
        <v>0.33029999999999998</v>
      </c>
      <c r="D92" s="210">
        <v>0.66969999999999996</v>
      </c>
      <c r="E92" s="210">
        <v>0.71009999999999995</v>
      </c>
      <c r="F92" s="210">
        <v>0.28989999999999999</v>
      </c>
      <c r="G92" s="210" t="s">
        <v>91</v>
      </c>
      <c r="H92" s="210" t="s">
        <v>39</v>
      </c>
      <c r="I92" s="210">
        <f t="shared" si="11"/>
        <v>504.27900000000005</v>
      </c>
    </row>
    <row r="93" spans="1:9" x14ac:dyDescent="0.3">
      <c r="A93" s="210">
        <v>333.15</v>
      </c>
      <c r="B93" s="210">
        <v>0.527837</v>
      </c>
      <c r="C93" s="210">
        <v>0.36809999999999998</v>
      </c>
      <c r="D93" s="210">
        <v>0.63190000000000002</v>
      </c>
      <c r="E93" s="210">
        <v>0.73450000000000004</v>
      </c>
      <c r="F93" s="210">
        <v>0.26550000000000001</v>
      </c>
      <c r="G93" s="210" t="s">
        <v>91</v>
      </c>
      <c r="H93" s="210" t="s">
        <v>39</v>
      </c>
      <c r="I93" s="210">
        <f t="shared" si="11"/>
        <v>527.83699999999999</v>
      </c>
    </row>
    <row r="94" spans="1:9" x14ac:dyDescent="0.3">
      <c r="A94" s="210">
        <v>333.15</v>
      </c>
      <c r="B94" s="210">
        <v>0.566527</v>
      </c>
      <c r="C94" s="210">
        <v>0.4461</v>
      </c>
      <c r="D94" s="210">
        <v>0.55389999999999995</v>
      </c>
      <c r="E94" s="210">
        <v>0.7742</v>
      </c>
      <c r="F94" s="210">
        <v>0.2258</v>
      </c>
      <c r="G94" s="210" t="s">
        <v>91</v>
      </c>
      <c r="H94" s="210" t="s">
        <v>39</v>
      </c>
      <c r="I94" s="210">
        <f t="shared" si="11"/>
        <v>566.52700000000004</v>
      </c>
    </row>
    <row r="95" spans="1:9" x14ac:dyDescent="0.3">
      <c r="A95" s="210">
        <v>333.15</v>
      </c>
      <c r="B95" s="210">
        <v>0.58427200000000001</v>
      </c>
      <c r="C95" s="210">
        <v>0.47749999999999998</v>
      </c>
      <c r="D95" s="210">
        <v>0.52249999999999996</v>
      </c>
      <c r="E95" s="210">
        <v>0.78769999999999996</v>
      </c>
      <c r="F95" s="210">
        <v>0.21229999999999999</v>
      </c>
      <c r="G95" s="210" t="s">
        <v>91</v>
      </c>
      <c r="H95" s="210" t="s">
        <v>39</v>
      </c>
      <c r="I95" s="210">
        <f t="shared" si="11"/>
        <v>584.27200000000005</v>
      </c>
    </row>
    <row r="96" spans="1:9" x14ac:dyDescent="0.3">
      <c r="A96" s="210">
        <v>333.15</v>
      </c>
      <c r="B96" s="210">
        <v>0.60613700000000004</v>
      </c>
      <c r="C96" s="210">
        <v>0.5282</v>
      </c>
      <c r="D96" s="210">
        <v>0.4718</v>
      </c>
      <c r="E96" s="210">
        <v>0.8085</v>
      </c>
      <c r="F96" s="210">
        <v>0.1915</v>
      </c>
      <c r="G96" s="210" t="s">
        <v>91</v>
      </c>
      <c r="H96" s="210" t="s">
        <v>39</v>
      </c>
      <c r="I96" s="210">
        <f t="shared" si="11"/>
        <v>606.13700000000006</v>
      </c>
    </row>
    <row r="97" spans="1:9" x14ac:dyDescent="0.3">
      <c r="A97" s="210">
        <v>333.15</v>
      </c>
      <c r="B97" s="210">
        <v>0.62260199999999999</v>
      </c>
      <c r="C97" s="210">
        <v>0.55720000000000003</v>
      </c>
      <c r="D97" s="210">
        <v>0.44280000000000003</v>
      </c>
      <c r="E97" s="210">
        <v>0.8216</v>
      </c>
      <c r="F97" s="210">
        <v>0.1784</v>
      </c>
      <c r="G97" s="210" t="s">
        <v>91</v>
      </c>
      <c r="H97" s="210" t="s">
        <v>39</v>
      </c>
      <c r="I97" s="210">
        <f t="shared" si="11"/>
        <v>622.60199999999998</v>
      </c>
    </row>
    <row r="98" spans="1:9" x14ac:dyDescent="0.3">
      <c r="A98" s="210">
        <v>333.15</v>
      </c>
      <c r="B98" s="210">
        <v>0.63997400000000004</v>
      </c>
      <c r="C98" s="210">
        <v>0.60440000000000005</v>
      </c>
      <c r="D98" s="210">
        <v>0.39560000000000001</v>
      </c>
      <c r="E98" s="210">
        <v>0.83830000000000005</v>
      </c>
      <c r="F98" s="210">
        <v>0.16170000000000001</v>
      </c>
      <c r="G98" s="210" t="s">
        <v>91</v>
      </c>
      <c r="H98" s="210" t="s">
        <v>39</v>
      </c>
      <c r="I98" s="210">
        <f t="shared" si="11"/>
        <v>639.97400000000005</v>
      </c>
    </row>
    <row r="99" spans="1:9" x14ac:dyDescent="0.3">
      <c r="A99" s="210">
        <v>333.15</v>
      </c>
      <c r="B99" s="210">
        <v>0.67923800000000001</v>
      </c>
      <c r="C99" s="210">
        <v>0.6804</v>
      </c>
      <c r="D99" s="210">
        <v>0.3196</v>
      </c>
      <c r="E99" s="210">
        <v>0.87329999999999997</v>
      </c>
      <c r="F99" s="210">
        <v>0.12670000000000001</v>
      </c>
      <c r="G99" s="210" t="s">
        <v>91</v>
      </c>
      <c r="H99" s="210" t="s">
        <v>39</v>
      </c>
      <c r="I99" s="210">
        <f t="shared" si="11"/>
        <v>679.23800000000006</v>
      </c>
    </row>
    <row r="100" spans="1:9" x14ac:dyDescent="0.3">
      <c r="A100" s="210">
        <v>333.15</v>
      </c>
      <c r="B100" s="210">
        <v>0.68141099999999999</v>
      </c>
      <c r="C100" s="210">
        <v>0.6835</v>
      </c>
      <c r="D100" s="210">
        <v>0.3165</v>
      </c>
      <c r="E100" s="210">
        <v>0.87509999999999999</v>
      </c>
      <c r="F100" s="210">
        <v>0.1249</v>
      </c>
      <c r="G100" s="210" t="s">
        <v>91</v>
      </c>
      <c r="H100" s="210" t="s">
        <v>39</v>
      </c>
      <c r="I100" s="210">
        <f t="shared" si="11"/>
        <v>681.41099999999994</v>
      </c>
    </row>
    <row r="101" spans="1:9" x14ac:dyDescent="0.3">
      <c r="A101" s="210">
        <v>333.15</v>
      </c>
      <c r="B101" s="210">
        <v>0.70228900000000005</v>
      </c>
      <c r="C101" s="210">
        <v>0.72550000000000003</v>
      </c>
      <c r="D101" s="210">
        <v>0.27450000000000002</v>
      </c>
      <c r="E101" s="210">
        <v>0.89219999999999999</v>
      </c>
      <c r="F101" s="210">
        <v>0.10780000000000001</v>
      </c>
      <c r="G101" s="210" t="s">
        <v>91</v>
      </c>
      <c r="H101" s="210" t="s">
        <v>39</v>
      </c>
      <c r="I101" s="210">
        <f t="shared" si="11"/>
        <v>702.2890000000001</v>
      </c>
    </row>
    <row r="102" spans="1:9" x14ac:dyDescent="0.3">
      <c r="A102" s="210">
        <v>333.15</v>
      </c>
      <c r="B102" s="210">
        <v>0.72596700000000003</v>
      </c>
      <c r="C102" s="210">
        <v>0.753</v>
      </c>
      <c r="D102" s="210">
        <v>0.247</v>
      </c>
      <c r="E102" s="210">
        <v>0.90390000000000004</v>
      </c>
      <c r="F102" s="210">
        <v>9.6100000000000005E-2</v>
      </c>
      <c r="G102" s="210" t="s">
        <v>91</v>
      </c>
      <c r="H102" s="210" t="s">
        <v>39</v>
      </c>
      <c r="I102" s="210">
        <f t="shared" si="11"/>
        <v>725.96699999999998</v>
      </c>
    </row>
    <row r="103" spans="1:9" x14ac:dyDescent="0.3">
      <c r="A103" s="210">
        <v>333.15</v>
      </c>
      <c r="B103" s="210">
        <v>0.72832699999999995</v>
      </c>
      <c r="C103" s="210">
        <v>0.77759999999999996</v>
      </c>
      <c r="D103" s="210">
        <v>0.22239999999999999</v>
      </c>
      <c r="E103" s="210">
        <v>0.91410000000000002</v>
      </c>
      <c r="F103" s="210">
        <v>8.5900000000000004E-2</v>
      </c>
      <c r="G103" s="210" t="s">
        <v>91</v>
      </c>
      <c r="H103" s="210" t="s">
        <v>39</v>
      </c>
      <c r="I103" s="210">
        <f t="shared" si="11"/>
        <v>728.327</v>
      </c>
    </row>
  </sheetData>
  <mergeCells count="1">
    <mergeCell ref="U8:A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Params</vt:lpstr>
      <vt:lpstr>Fig</vt:lpstr>
      <vt:lpstr>Carnot</vt:lpstr>
      <vt:lpstr>323.15K</vt:lpstr>
      <vt:lpstr>HAC</vt:lpstr>
      <vt:lpstr>+KOH</vt:lpstr>
      <vt:lpstr>SaltFree</vt:lpstr>
      <vt:lpstr>vsKOH</vt:lpstr>
      <vt:lpstr>Exp_Detherm</vt:lpstr>
      <vt:lpstr>Data</vt:lpstr>
      <vt:lpstr>Data!_CTVL0014dc53433de0342798b5635c6ce6cd899</vt:lpstr>
      <vt:lpstr>Data!_CTVL001693e0a11ec0d4cf487da1b48cbb2d65e</vt:lpstr>
      <vt:lpstr>Data!_CTVL0017a71183e4b0b490faa7ee640d0000501</vt:lpstr>
      <vt:lpstr>Data!_CTVL001c96d692099a5482d91cae042f1e91919</vt:lpstr>
      <vt:lpstr>Params!Zone_d_impression</vt:lpstr>
    </vt:vector>
  </TitlesOfParts>
  <Company>IFP Energies Nouvelles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HEMPTINNE Jean-Charles</dc:creator>
  <cp:lastModifiedBy>NGO Tri Dat</cp:lastModifiedBy>
  <cp:lastPrinted>2023-04-07T10:25:31Z</cp:lastPrinted>
  <dcterms:created xsi:type="dcterms:W3CDTF">2022-12-21T08:44:29Z</dcterms:created>
  <dcterms:modified xsi:type="dcterms:W3CDTF">2023-06-29T16:54:04Z</dcterms:modified>
</cp:coreProperties>
</file>